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0" yWindow="0" windowWidth="9780" windowHeight="6300"/>
  </bookViews>
  <sheets>
    <sheet name="Full Restoration Project" sheetId="1" r:id="rId1"/>
    <sheet name="Existing Project" sheetId="4" r:id="rId2"/>
  </sheets>
  <definedNames>
    <definedName name="_xlnm.Print_Area" localSheetId="1">'Existing Project'!$B$1:$G$48</definedName>
    <definedName name="_xlnm.Print_Area" localSheetId="0">'Full Restoration Project'!$B$1:$G$48</definedName>
  </definedNames>
  <calcPr calcId="125725"/>
</workbook>
</file>

<file path=xl/calcChain.xml><?xml version="1.0" encoding="utf-8"?>
<calcChain xmlns="http://schemas.openxmlformats.org/spreadsheetml/2006/main">
  <c r="I37" i="4"/>
  <c r="F37"/>
  <c r="F36"/>
  <c r="F35"/>
  <c r="G34"/>
  <c r="F33"/>
  <c r="F32"/>
  <c r="F31"/>
  <c r="F30"/>
  <c r="G29"/>
  <c r="F28"/>
  <c r="F27"/>
  <c r="I26"/>
  <c r="F26"/>
  <c r="I25"/>
  <c r="F25"/>
  <c r="I24"/>
  <c r="F24"/>
  <c r="F22"/>
  <c r="F21"/>
  <c r="F20"/>
  <c r="I19"/>
  <c r="F19"/>
  <c r="F18"/>
  <c r="G17"/>
  <c r="F16"/>
  <c r="F15"/>
  <c r="F14"/>
  <c r="F13"/>
  <c r="F12"/>
  <c r="G11"/>
  <c r="G45" i="1"/>
  <c r="G43"/>
  <c r="I37"/>
  <c r="F32"/>
  <c r="F26"/>
  <c r="F20"/>
  <c r="I26"/>
  <c r="I24"/>
  <c r="F21"/>
  <c r="F31"/>
  <c r="F30"/>
  <c r="I25"/>
  <c r="F19"/>
  <c r="I19"/>
  <c r="F18"/>
  <c r="F35"/>
  <c r="F36"/>
  <c r="F37"/>
  <c r="F16"/>
  <c r="F15"/>
  <c r="F12"/>
  <c r="F13"/>
  <c r="F14"/>
  <c r="F22"/>
  <c r="F24"/>
  <c r="F25"/>
  <c r="F27"/>
  <c r="F28"/>
  <c r="F33"/>
  <c r="G23" i="4"/>
  <c r="G39"/>
  <c r="G41"/>
  <c r="G11" i="1"/>
  <c r="G29"/>
  <c r="G17"/>
  <c r="G34"/>
  <c r="G23"/>
  <c r="G43" i="4"/>
  <c r="G45"/>
  <c r="G39" i="1"/>
  <c r="G41"/>
</calcChain>
</file>

<file path=xl/sharedStrings.xml><?xml version="1.0" encoding="utf-8"?>
<sst xmlns="http://schemas.openxmlformats.org/spreadsheetml/2006/main" count="174" uniqueCount="50">
  <si>
    <t xml:space="preserve"> </t>
  </si>
  <si>
    <t>Date:</t>
  </si>
  <si>
    <t>Design Level:</t>
  </si>
  <si>
    <t>Item Description</t>
  </si>
  <si>
    <t>Unit</t>
  </si>
  <si>
    <t>Quantity</t>
  </si>
  <si>
    <t>Cost</t>
  </si>
  <si>
    <t>Amount</t>
  </si>
  <si>
    <t>Erosion Control</t>
  </si>
  <si>
    <t>Fish Removal</t>
  </si>
  <si>
    <t>PROJECT TOTAL</t>
  </si>
  <si>
    <t>Opinions of Probable Construction Cost</t>
  </si>
  <si>
    <t>Contingency</t>
  </si>
  <si>
    <t>Comments</t>
  </si>
  <si>
    <t>Subtotal</t>
  </si>
  <si>
    <t>sq ft</t>
  </si>
  <si>
    <t xml:space="preserve">Mobilize/Demobilization </t>
  </si>
  <si>
    <t>CONSTRUCTION TOTAL</t>
  </si>
  <si>
    <t>Client:</t>
  </si>
  <si>
    <t>LS</t>
  </si>
  <si>
    <t>CY</t>
  </si>
  <si>
    <t>Each</t>
  </si>
  <si>
    <t>In providing opinions of probable construction cost, the Client understands that Waterfall Engineering (consultant) has no control over the cost or availability of labor, equipment, or materials, or over market condition or the Contractor's method of pricing, and the consultant's opinions of probable construction costs are made on the basis of the Consultant's professional judgment and experience.  The Consultant makes no warranty, expressed or implied, that the bids or the negotiated cost of the Work will not vary from the Consultant's opinion of probable construction cost.</t>
  </si>
  <si>
    <t>Clearing and Grubbing</t>
  </si>
  <si>
    <t>Construction Dewatering</t>
  </si>
  <si>
    <t>Disposal</t>
  </si>
  <si>
    <t>Plant Removal/Control</t>
  </si>
  <si>
    <t>Riparian Plant Installation</t>
  </si>
  <si>
    <t>Riparian Plant Materails</t>
  </si>
  <si>
    <t>SPSSEG</t>
  </si>
  <si>
    <t>Calculations</t>
  </si>
  <si>
    <t>Large Wood and Beach Logs</t>
  </si>
  <si>
    <t>ea</t>
  </si>
  <si>
    <t>Riparian Restoration</t>
  </si>
  <si>
    <t>Project Management and Engineering</t>
  </si>
  <si>
    <t>Big Cove Beach Restoration</t>
  </si>
  <si>
    <t>Design Description:</t>
  </si>
  <si>
    <t>Remove fill from dam and road and create beach, remove sediment from historical pocket estuary, stabilize banks of channel on beach by placing gravel and LWD along toe, place grade controls in creek of restored estuary, place LWD and grade controls upstream to reduce sediment transport for upper wedge of sediment in old dam forebay.</t>
  </si>
  <si>
    <t>Dam and Fill Removal</t>
  </si>
  <si>
    <t>Excavation</t>
  </si>
  <si>
    <t>Restore Pocket Estuary</t>
  </si>
  <si>
    <t>Channel Grade Controls</t>
  </si>
  <si>
    <t>Beach Gravel Placement</t>
  </si>
  <si>
    <t>Sediment Reduction Upstream</t>
  </si>
  <si>
    <t>LWD Placement</t>
  </si>
  <si>
    <t>Bank Protection</t>
  </si>
  <si>
    <t>Assume spoil site within 1 mile</t>
  </si>
  <si>
    <t>Spoil on site</t>
  </si>
  <si>
    <t>General Construction</t>
  </si>
  <si>
    <t>Remove fill from dam and road and create beach, stabilize banks of channel on beach by placing gravel and LWD along toe, place LWD in channel upstream of fill removal to stabilize sediment.</t>
  </si>
</sst>
</file>

<file path=xl/styles.xml><?xml version="1.0" encoding="utf-8"?>
<styleSheet xmlns="http://schemas.openxmlformats.org/spreadsheetml/2006/main">
  <numFmts count="3">
    <numFmt numFmtId="5" formatCode="&quot;$&quot;#,##0_);\(&quot;$&quot;#,##0\)"/>
    <numFmt numFmtId="7" formatCode="&quot;$&quot;#,##0.00_);\(&quot;$&quot;#,##0.00\)"/>
    <numFmt numFmtId="165" formatCode="m/d/yy;@"/>
  </numFmts>
  <fonts count="8">
    <font>
      <sz val="12"/>
      <name val="Times New Roman"/>
    </font>
    <font>
      <sz val="8"/>
      <name val="Times New Roman"/>
    </font>
    <font>
      <sz val="12"/>
      <name val="Arial"/>
    </font>
    <font>
      <sz val="18"/>
      <name val="Arial"/>
    </font>
    <font>
      <b/>
      <sz val="12"/>
      <name val="Arial"/>
      <family val="2"/>
    </font>
    <font>
      <sz val="12"/>
      <name val="Arial"/>
      <family val="2"/>
    </font>
    <font>
      <b/>
      <sz val="12"/>
      <name val="Times New Roman"/>
      <family val="1"/>
    </font>
    <font>
      <sz val="12"/>
      <name val="Times New Roman"/>
      <family val="1"/>
    </font>
  </fonts>
  <fills count="5">
    <fill>
      <patternFill patternType="none"/>
    </fill>
    <fill>
      <patternFill patternType="gray125"/>
    </fill>
    <fill>
      <patternFill patternType="solid">
        <fgColor indexed="9"/>
        <bgColor indexed="64"/>
      </patternFill>
    </fill>
    <fill>
      <patternFill patternType="solid">
        <fgColor indexed="47"/>
        <bgColor indexed="22"/>
      </patternFill>
    </fill>
    <fill>
      <patternFill patternType="solid">
        <fgColor indexed="47"/>
        <bgColor indexed="64"/>
      </patternFill>
    </fill>
  </fills>
  <borders count="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alignment vertical="top"/>
    </xf>
  </cellStyleXfs>
  <cellXfs count="69">
    <xf numFmtId="0" fontId="0" fillId="0" borderId="0" xfId="0" applyAlignment="1"/>
    <xf numFmtId="9" fontId="2" fillId="0" borderId="0" xfId="0" applyNumberFormat="1" applyFont="1" applyBorder="1" applyAlignment="1"/>
    <xf numFmtId="0" fontId="3" fillId="0" borderId="0" xfId="0" applyFont="1" applyBorder="1" applyAlignment="1"/>
    <xf numFmtId="0" fontId="2" fillId="0" borderId="0" xfId="0" applyFont="1" applyBorder="1" applyAlignment="1"/>
    <xf numFmtId="165" fontId="2" fillId="0" borderId="0" xfId="0" applyNumberFormat="1" applyFont="1" applyBorder="1" applyAlignment="1">
      <alignment horizontal="left"/>
    </xf>
    <xf numFmtId="0" fontId="4" fillId="0" borderId="0" xfId="0" applyFont="1" applyBorder="1" applyAlignment="1"/>
    <xf numFmtId="0" fontId="5" fillId="0" borderId="0" xfId="0" applyFont="1" applyBorder="1" applyAlignment="1"/>
    <xf numFmtId="0" fontId="5" fillId="0" borderId="0" xfId="0" applyFont="1" applyAlignment="1"/>
    <xf numFmtId="0" fontId="6" fillId="0" borderId="0" xfId="0" applyFont="1" applyAlignment="1"/>
    <xf numFmtId="0" fontId="2" fillId="0" borderId="0" xfId="0" applyFont="1" applyBorder="1" applyAlignment="1">
      <alignment horizontal="left"/>
    </xf>
    <xf numFmtId="5" fontId="2" fillId="0" borderId="0" xfId="0" applyNumberFormat="1" applyFont="1" applyBorder="1" applyAlignment="1">
      <alignment horizontal="left"/>
    </xf>
    <xf numFmtId="0" fontId="5" fillId="0" borderId="0" xfId="0" applyFont="1" applyAlignment="1">
      <alignment horizontal="left"/>
    </xf>
    <xf numFmtId="0" fontId="5" fillId="0" borderId="0" xfId="0" applyFont="1" applyBorder="1" applyAlignment="1">
      <alignment horizontal="left"/>
    </xf>
    <xf numFmtId="5" fontId="5" fillId="0" borderId="0" xfId="0" applyNumberFormat="1" applyFont="1" applyBorder="1" applyAlignment="1">
      <alignment horizontal="left"/>
    </xf>
    <xf numFmtId="9" fontId="2" fillId="0" borderId="0" xfId="0" applyNumberFormat="1" applyFont="1" applyBorder="1" applyAlignment="1">
      <alignment horizontal="left"/>
    </xf>
    <xf numFmtId="0" fontId="2" fillId="0" borderId="0" xfId="0" applyFont="1" applyFill="1" applyBorder="1" applyAlignment="1"/>
    <xf numFmtId="0" fontId="2" fillId="0" borderId="0" xfId="0" applyFont="1" applyBorder="1" applyAlignment="1">
      <alignment horizontal="center"/>
    </xf>
    <xf numFmtId="5" fontId="2" fillId="0" borderId="0" xfId="0" applyNumberFormat="1" applyFont="1" applyBorder="1" applyAlignment="1">
      <alignment horizontal="center"/>
    </xf>
    <xf numFmtId="0" fontId="2" fillId="0" borderId="0" xfId="0" applyFont="1" applyBorder="1" applyAlignment="1">
      <alignment vertical="top"/>
    </xf>
    <xf numFmtId="1" fontId="2" fillId="0" borderId="0" xfId="0" applyNumberFormat="1" applyFont="1" applyBorder="1" applyAlignment="1">
      <alignment horizontal="center"/>
    </xf>
    <xf numFmtId="7" fontId="2" fillId="0" borderId="0" xfId="0" applyNumberFormat="1" applyFont="1" applyBorder="1" applyAlignment="1">
      <alignment horizontal="center"/>
    </xf>
    <xf numFmtId="9" fontId="2" fillId="0" borderId="0" xfId="0" applyNumberFormat="1" applyFont="1" applyBorder="1" applyAlignment="1">
      <alignment horizontal="center"/>
    </xf>
    <xf numFmtId="5" fontId="2" fillId="0" borderId="0" xfId="0" applyNumberFormat="1" applyFont="1" applyFill="1" applyBorder="1" applyAlignment="1">
      <alignment horizontal="center"/>
    </xf>
    <xf numFmtId="0" fontId="7" fillId="0" borderId="0" xfId="0" applyFont="1" applyAlignment="1"/>
    <xf numFmtId="0" fontId="2" fillId="0" borderId="0" xfId="0" applyFont="1" applyFill="1" applyBorder="1" applyAlignment="1">
      <alignment horizontal="center"/>
    </xf>
    <xf numFmtId="0" fontId="5" fillId="0" borderId="0" xfId="0" applyFont="1" applyBorder="1" applyAlignment="1">
      <alignment horizontal="center"/>
    </xf>
    <xf numFmtId="0" fontId="4" fillId="0" borderId="0" xfId="0" applyFont="1" applyBorder="1" applyAlignment="1">
      <alignment horizontal="center"/>
    </xf>
    <xf numFmtId="0" fontId="4" fillId="0" borderId="0" xfId="0" applyFont="1" applyBorder="1" applyAlignment="1">
      <alignment horizontal="left"/>
    </xf>
    <xf numFmtId="0" fontId="4" fillId="0" borderId="1" xfId="0" applyFont="1" applyBorder="1" applyAlignment="1"/>
    <xf numFmtId="0" fontId="2" fillId="0" borderId="2" xfId="0" applyFont="1" applyBorder="1" applyAlignment="1">
      <alignment horizontal="center"/>
    </xf>
    <xf numFmtId="5" fontId="4" fillId="0" borderId="3" xfId="0" applyNumberFormat="1" applyFont="1" applyBorder="1" applyAlignment="1">
      <alignment horizontal="center"/>
    </xf>
    <xf numFmtId="0" fontId="2" fillId="0" borderId="4" xfId="0" applyFont="1" applyBorder="1" applyAlignment="1"/>
    <xf numFmtId="5" fontId="2" fillId="0" borderId="5" xfId="0" applyNumberFormat="1" applyFont="1" applyBorder="1" applyAlignment="1">
      <alignment horizontal="center"/>
    </xf>
    <xf numFmtId="0" fontId="2" fillId="0" borderId="6" xfId="0" applyFont="1" applyBorder="1" applyAlignment="1"/>
    <xf numFmtId="0" fontId="2" fillId="0" borderId="7" xfId="0" applyFont="1" applyBorder="1" applyAlignment="1">
      <alignment horizontal="center"/>
    </xf>
    <xf numFmtId="1" fontId="2" fillId="0" borderId="7" xfId="0" applyNumberFormat="1" applyFont="1" applyBorder="1" applyAlignment="1">
      <alignment horizontal="center"/>
    </xf>
    <xf numFmtId="7" fontId="2" fillId="0" borderId="7" xfId="0" applyNumberFormat="1" applyFont="1" applyBorder="1" applyAlignment="1">
      <alignment horizontal="center"/>
    </xf>
    <xf numFmtId="5" fontId="2" fillId="0" borderId="7" xfId="0" applyNumberFormat="1" applyFont="1" applyBorder="1" applyAlignment="1">
      <alignment horizontal="center"/>
    </xf>
    <xf numFmtId="5" fontId="2" fillId="0" borderId="8" xfId="0" applyNumberFormat="1" applyFont="1" applyBorder="1" applyAlignment="1">
      <alignment horizontal="center"/>
    </xf>
    <xf numFmtId="1" fontId="2" fillId="0" borderId="2" xfId="0" applyNumberFormat="1" applyFont="1" applyBorder="1" applyAlignment="1">
      <alignment horizontal="center"/>
    </xf>
    <xf numFmtId="7" fontId="2" fillId="0" borderId="2" xfId="0" applyNumberFormat="1" applyFont="1" applyBorder="1" applyAlignment="1">
      <alignment horizontal="center"/>
    </xf>
    <xf numFmtId="5" fontId="2" fillId="0" borderId="2" xfId="0" applyNumberFormat="1" applyFont="1" applyBorder="1" applyAlignment="1">
      <alignment horizontal="center"/>
    </xf>
    <xf numFmtId="0" fontId="5" fillId="0" borderId="4" xfId="0" applyFont="1" applyBorder="1" applyAlignment="1"/>
    <xf numFmtId="0" fontId="0" fillId="0" borderId="5" xfId="0" applyBorder="1" applyAlignment="1"/>
    <xf numFmtId="0" fontId="5" fillId="0" borderId="6" xfId="0" applyFont="1" applyBorder="1" applyAlignment="1"/>
    <xf numFmtId="0" fontId="5" fillId="0" borderId="7" xfId="0" applyFont="1" applyBorder="1" applyAlignment="1">
      <alignment horizontal="center"/>
    </xf>
    <xf numFmtId="7" fontId="2" fillId="0" borderId="7" xfId="0" applyNumberFormat="1" applyFont="1" applyFill="1" applyBorder="1" applyAlignment="1">
      <alignment horizontal="center"/>
    </xf>
    <xf numFmtId="0" fontId="5" fillId="0" borderId="2" xfId="0" applyFont="1" applyBorder="1" applyAlignment="1">
      <alignment horizontal="center"/>
    </xf>
    <xf numFmtId="7" fontId="2" fillId="0" borderId="2" xfId="0" applyNumberFormat="1" applyFont="1" applyFill="1" applyBorder="1" applyAlignment="1">
      <alignment horizontal="center"/>
    </xf>
    <xf numFmtId="5" fontId="4" fillId="0" borderId="5" xfId="0" applyNumberFormat="1" applyFont="1" applyBorder="1" applyAlignment="1">
      <alignment horizontal="center"/>
    </xf>
    <xf numFmtId="5" fontId="4" fillId="0" borderId="3" xfId="0" applyNumberFormat="1" applyFont="1" applyFill="1" applyBorder="1" applyAlignment="1">
      <alignment horizontal="center"/>
    </xf>
    <xf numFmtId="0" fontId="2" fillId="0" borderId="4" xfId="0" applyFont="1" applyFill="1" applyBorder="1" applyAlignment="1"/>
    <xf numFmtId="5" fontId="5" fillId="0" borderId="0" xfId="0" applyNumberFormat="1" applyFont="1" applyFill="1" applyBorder="1" applyAlignment="1">
      <alignment horizontal="center"/>
    </xf>
    <xf numFmtId="0" fontId="5" fillId="0" borderId="0" xfId="0" applyFont="1" applyFill="1" applyAlignment="1">
      <alignment horizontal="center"/>
    </xf>
    <xf numFmtId="0" fontId="5" fillId="2" borderId="0" xfId="0" applyFont="1" applyFill="1" applyBorder="1" applyAlignment="1"/>
    <xf numFmtId="0" fontId="5" fillId="3" borderId="0" xfId="0" applyFont="1" applyFill="1" applyAlignment="1"/>
    <xf numFmtId="0" fontId="5" fillId="3" borderId="0" xfId="0" applyFont="1" applyFill="1" applyAlignment="1">
      <alignment horizontal="left"/>
    </xf>
    <xf numFmtId="5" fontId="5" fillId="3" borderId="0" xfId="0" applyNumberFormat="1" applyFont="1" applyFill="1" applyBorder="1" applyAlignment="1">
      <alignment horizontal="left"/>
    </xf>
    <xf numFmtId="5" fontId="5" fillId="4" borderId="0" xfId="0" applyNumberFormat="1" applyFont="1" applyFill="1" applyBorder="1" applyAlignment="1">
      <alignment horizontal="center"/>
    </xf>
    <xf numFmtId="9" fontId="5" fillId="0" borderId="0" xfId="0" applyNumberFormat="1" applyFont="1" applyBorder="1" applyAlignment="1">
      <alignment horizontal="center"/>
    </xf>
    <xf numFmtId="0" fontId="2" fillId="2" borderId="0" xfId="0" applyFont="1" applyFill="1" applyBorder="1" applyAlignment="1"/>
    <xf numFmtId="0" fontId="2" fillId="2" borderId="0" xfId="0" applyFont="1" applyFill="1" applyBorder="1" applyAlignment="1">
      <alignment horizontal="left"/>
    </xf>
    <xf numFmtId="7" fontId="2" fillId="2" borderId="0" xfId="0" applyNumberFormat="1" applyFont="1" applyFill="1" applyBorder="1" applyAlignment="1">
      <alignment horizontal="left"/>
    </xf>
    <xf numFmtId="5" fontId="2" fillId="2" borderId="0" xfId="0" applyNumberFormat="1" applyFont="1" applyFill="1" applyBorder="1" applyAlignment="1">
      <alignment horizontal="left"/>
    </xf>
    <xf numFmtId="5" fontId="2" fillId="2" borderId="0" xfId="0" applyNumberFormat="1" applyFont="1" applyFill="1" applyBorder="1" applyAlignment="1">
      <alignment horizontal="center"/>
    </xf>
    <xf numFmtId="0" fontId="2" fillId="0" borderId="0" xfId="0" applyFont="1" applyBorder="1" applyAlignment="1">
      <alignment horizontal="left" vertical="top" wrapText="1"/>
    </xf>
    <xf numFmtId="0" fontId="0" fillId="0" borderId="0" xfId="0" applyAlignment="1">
      <alignment horizontal="left" vertical="top" wrapText="1"/>
    </xf>
    <xf numFmtId="0" fontId="0" fillId="0" borderId="0" xfId="0" applyNumberFormat="1" applyAlignment="1">
      <alignment horizontal="left" vertical="top" wrapText="1"/>
    </xf>
    <xf numFmtId="0" fontId="5" fillId="0" borderId="0" xfId="0" applyFont="1" applyBorder="1" applyAlignment="1">
      <alignment horizontal="left" vertical="top" wrapText="1"/>
    </xf>
  </cellXfs>
  <cellStyles count="1">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B1:I48"/>
  <sheetViews>
    <sheetView showGridLines="0" tabSelected="1" topLeftCell="B1" zoomScale="75" zoomScaleNormal="120" workbookViewId="0">
      <selection activeCell="B20" sqref="B20"/>
    </sheetView>
  </sheetViews>
  <sheetFormatPr defaultColWidth="8" defaultRowHeight="15.75"/>
  <cols>
    <col min="1" max="1" width="9" customWidth="1"/>
    <col min="2" max="2" width="37.75" customWidth="1"/>
    <col min="3" max="3" width="15.125" customWidth="1"/>
    <col min="4" max="4" width="9.125" customWidth="1"/>
    <col min="5" max="5" width="15" customWidth="1"/>
    <col min="6" max="6" width="14.5" customWidth="1"/>
    <col min="7" max="7" width="14.875" customWidth="1"/>
    <col min="8" max="8" width="29.75" customWidth="1"/>
    <col min="9" max="9" width="39.125" customWidth="1"/>
  </cols>
  <sheetData>
    <row r="1" spans="2:9" ht="23.25">
      <c r="B1" s="2" t="s">
        <v>35</v>
      </c>
      <c r="C1" s="2"/>
      <c r="D1" s="3"/>
      <c r="F1" s="3" t="s">
        <v>0</v>
      </c>
      <c r="G1" s="3"/>
      <c r="H1" s="3"/>
    </row>
    <row r="2" spans="2:9">
      <c r="B2" s="3"/>
      <c r="C2" s="3"/>
      <c r="D2" s="3"/>
      <c r="E2" s="3"/>
      <c r="F2" s="3"/>
      <c r="G2" s="3"/>
      <c r="H2" s="3"/>
    </row>
    <row r="3" spans="2:9">
      <c r="B3" s="3" t="s">
        <v>1</v>
      </c>
      <c r="C3" s="4">
        <v>40184</v>
      </c>
      <c r="D3" s="3" t="s">
        <v>0</v>
      </c>
      <c r="E3" s="3" t="s">
        <v>0</v>
      </c>
      <c r="F3" s="15"/>
      <c r="G3" s="15"/>
      <c r="H3" s="3"/>
    </row>
    <row r="4" spans="2:9">
      <c r="B4" s="3" t="s">
        <v>18</v>
      </c>
      <c r="C4" s="3" t="s">
        <v>29</v>
      </c>
      <c r="D4" s="3"/>
      <c r="E4" s="3"/>
      <c r="F4" s="3"/>
      <c r="G4" s="3"/>
      <c r="H4" s="3"/>
    </row>
    <row r="5" spans="2:9">
      <c r="B5" s="3" t="s">
        <v>2</v>
      </c>
      <c r="C5" s="14">
        <v>0.5</v>
      </c>
      <c r="D5" s="3"/>
      <c r="E5" s="3"/>
      <c r="F5" s="3"/>
      <c r="G5" s="3"/>
      <c r="H5" s="3"/>
    </row>
    <row r="6" spans="2:9">
      <c r="B6" s="3" t="s">
        <v>0</v>
      </c>
      <c r="C6" s="3" t="s">
        <v>0</v>
      </c>
      <c r="D6" s="3"/>
      <c r="E6" s="1" t="s">
        <v>0</v>
      </c>
      <c r="F6" s="3"/>
      <c r="G6" s="3"/>
      <c r="H6" s="3"/>
    </row>
    <row r="7" spans="2:9" ht="78" customHeight="1">
      <c r="B7" s="18" t="s">
        <v>36</v>
      </c>
      <c r="C7" s="65" t="s">
        <v>37</v>
      </c>
      <c r="D7" s="66"/>
      <c r="E7" s="66"/>
      <c r="F7" s="66"/>
      <c r="G7" s="66"/>
      <c r="H7" s="3"/>
    </row>
    <row r="8" spans="2:9">
      <c r="B8" s="3"/>
      <c r="C8" s="3"/>
      <c r="D8" s="3"/>
      <c r="E8" s="3"/>
      <c r="F8" s="3"/>
      <c r="G8" s="3"/>
      <c r="H8" s="3"/>
    </row>
    <row r="9" spans="2:9">
      <c r="B9" s="5" t="s">
        <v>3</v>
      </c>
      <c r="C9" s="26" t="s">
        <v>4</v>
      </c>
      <c r="D9" s="26" t="s">
        <v>5</v>
      </c>
      <c r="E9" s="26" t="s">
        <v>6</v>
      </c>
      <c r="F9" s="26" t="s">
        <v>7</v>
      </c>
      <c r="G9" s="26" t="s">
        <v>14</v>
      </c>
      <c r="H9" s="27" t="s">
        <v>13</v>
      </c>
      <c r="I9" s="24" t="s">
        <v>30</v>
      </c>
    </row>
    <row r="10" spans="2:9">
      <c r="B10" s="3"/>
      <c r="C10" s="16"/>
      <c r="D10" s="16"/>
      <c r="E10" s="16"/>
      <c r="F10" s="16"/>
      <c r="G10" s="16"/>
      <c r="H10" s="3"/>
    </row>
    <row r="11" spans="2:9">
      <c r="B11" s="28" t="s">
        <v>48</v>
      </c>
      <c r="C11" s="29"/>
      <c r="D11" s="29"/>
      <c r="E11" s="29"/>
      <c r="F11" s="29"/>
      <c r="G11" s="30">
        <f>SUM(F12:F16)</f>
        <v>19200</v>
      </c>
      <c r="H11" s="3"/>
    </row>
    <row r="12" spans="2:9">
      <c r="B12" s="31" t="s">
        <v>16</v>
      </c>
      <c r="C12" s="16" t="s">
        <v>19</v>
      </c>
      <c r="D12" s="19">
        <v>1</v>
      </c>
      <c r="E12" s="20">
        <v>15000</v>
      </c>
      <c r="F12" s="17">
        <f>(E12*D12)</f>
        <v>15000</v>
      </c>
      <c r="G12" s="32"/>
      <c r="H12" s="3"/>
    </row>
    <row r="13" spans="2:9">
      <c r="B13" s="31" t="s">
        <v>8</v>
      </c>
      <c r="C13" s="16" t="s">
        <v>19</v>
      </c>
      <c r="D13" s="19">
        <v>1</v>
      </c>
      <c r="E13" s="20">
        <v>400</v>
      </c>
      <c r="F13" s="17">
        <f>(E13*D13)</f>
        <v>400</v>
      </c>
      <c r="G13" s="32"/>
      <c r="H13" s="3"/>
    </row>
    <row r="14" spans="2:9">
      <c r="B14" s="31" t="s">
        <v>9</v>
      </c>
      <c r="C14" s="16" t="s">
        <v>19</v>
      </c>
      <c r="D14" s="19">
        <v>1</v>
      </c>
      <c r="E14" s="20">
        <v>600</v>
      </c>
      <c r="F14" s="17">
        <f>(E14*D14)</f>
        <v>600</v>
      </c>
      <c r="G14" s="32"/>
      <c r="H14" s="6" t="s">
        <v>0</v>
      </c>
    </row>
    <row r="15" spans="2:9">
      <c r="B15" s="31" t="s">
        <v>23</v>
      </c>
      <c r="C15" s="16" t="s">
        <v>19</v>
      </c>
      <c r="D15" s="19">
        <v>1</v>
      </c>
      <c r="E15" s="20">
        <v>2000</v>
      </c>
      <c r="F15" s="17">
        <f>(E15*D15)</f>
        <v>2000</v>
      </c>
      <c r="G15" s="32"/>
      <c r="H15" s="3"/>
    </row>
    <row r="16" spans="2:9">
      <c r="B16" s="33" t="s">
        <v>24</v>
      </c>
      <c r="C16" s="34" t="s">
        <v>19</v>
      </c>
      <c r="D16" s="35">
        <v>1</v>
      </c>
      <c r="E16" s="36">
        <v>1200</v>
      </c>
      <c r="F16" s="37">
        <f>(E16*D16)</f>
        <v>1200</v>
      </c>
      <c r="G16" s="38"/>
      <c r="H16" s="3" t="s">
        <v>0</v>
      </c>
    </row>
    <row r="17" spans="2:9">
      <c r="B17" s="28" t="s">
        <v>38</v>
      </c>
      <c r="C17" s="29"/>
      <c r="D17" s="39"/>
      <c r="E17" s="40"/>
      <c r="F17" s="41"/>
      <c r="G17" s="30">
        <f>SUM(F18:F22)</f>
        <v>59930</v>
      </c>
      <c r="H17" s="3"/>
    </row>
    <row r="18" spans="2:9">
      <c r="B18" s="42" t="s">
        <v>39</v>
      </c>
      <c r="C18" s="16" t="s">
        <v>20</v>
      </c>
      <c r="D18" s="19">
        <v>1900</v>
      </c>
      <c r="E18" s="20">
        <v>12</v>
      </c>
      <c r="F18" s="17">
        <f>(E18*D18)</f>
        <v>22800</v>
      </c>
      <c r="G18" s="43"/>
      <c r="H18" s="6" t="s">
        <v>0</v>
      </c>
    </row>
    <row r="19" spans="2:9">
      <c r="B19" s="42" t="s">
        <v>25</v>
      </c>
      <c r="C19" s="16" t="s">
        <v>20</v>
      </c>
      <c r="D19" s="19">
        <v>1900</v>
      </c>
      <c r="E19" s="20">
        <v>8</v>
      </c>
      <c r="F19" s="17">
        <f>(E19*D19)</f>
        <v>15200</v>
      </c>
      <c r="G19" s="32"/>
      <c r="H19" s="6" t="s">
        <v>46</v>
      </c>
      <c r="I19">
        <f>((197*259)*0.7)/27</f>
        <v>1322.8185185185184</v>
      </c>
    </row>
    <row r="20" spans="2:9">
      <c r="B20" s="42" t="s">
        <v>42</v>
      </c>
      <c r="C20" s="16" t="s">
        <v>20</v>
      </c>
      <c r="D20" s="19">
        <v>162</v>
      </c>
      <c r="E20" s="20">
        <v>65</v>
      </c>
      <c r="F20" s="17">
        <f>(E20*D20)</f>
        <v>10530</v>
      </c>
      <c r="G20" s="32"/>
      <c r="H20" s="6"/>
    </row>
    <row r="21" spans="2:9">
      <c r="B21" s="42" t="s">
        <v>45</v>
      </c>
      <c r="C21" s="25" t="s">
        <v>19</v>
      </c>
      <c r="D21" s="19">
        <v>1</v>
      </c>
      <c r="E21" s="20">
        <v>5000</v>
      </c>
      <c r="F21" s="17">
        <f>(E21*D21)</f>
        <v>5000</v>
      </c>
      <c r="G21" s="32"/>
      <c r="H21" s="3"/>
    </row>
    <row r="22" spans="2:9">
      <c r="B22" s="44" t="s">
        <v>31</v>
      </c>
      <c r="C22" s="45" t="s">
        <v>32</v>
      </c>
      <c r="D22" s="34">
        <v>8</v>
      </c>
      <c r="E22" s="46">
        <v>800</v>
      </c>
      <c r="F22" s="37">
        <f t="shared" ref="F22:F28" si="0">(E22*D22)</f>
        <v>6400</v>
      </c>
      <c r="G22" s="38"/>
      <c r="H22" s="6" t="s">
        <v>0</v>
      </c>
    </row>
    <row r="23" spans="2:9">
      <c r="B23" s="28" t="s">
        <v>40</v>
      </c>
      <c r="C23" s="47"/>
      <c r="D23" s="29"/>
      <c r="E23" s="48"/>
      <c r="F23" s="41"/>
      <c r="G23" s="30">
        <f>SUM(F24:F28)</f>
        <v>63075</v>
      </c>
      <c r="H23" s="6"/>
    </row>
    <row r="24" spans="2:9">
      <c r="B24" s="42" t="s">
        <v>39</v>
      </c>
      <c r="C24" s="16" t="s">
        <v>20</v>
      </c>
      <c r="D24" s="16">
        <v>1200</v>
      </c>
      <c r="E24" s="20">
        <v>18</v>
      </c>
      <c r="F24" s="17">
        <f t="shared" si="0"/>
        <v>21600</v>
      </c>
      <c r="G24" s="32"/>
      <c r="H24" s="6" t="s">
        <v>0</v>
      </c>
      <c r="I24" s="23">
        <f>(10564*4)/27</f>
        <v>1565.037037037037</v>
      </c>
    </row>
    <row r="25" spans="2:9">
      <c r="B25" s="42" t="s">
        <v>25</v>
      </c>
      <c r="C25" s="16" t="s">
        <v>20</v>
      </c>
      <c r="D25" s="16">
        <v>1200</v>
      </c>
      <c r="E25" s="20">
        <v>10</v>
      </c>
      <c r="F25" s="17">
        <f t="shared" si="0"/>
        <v>12000</v>
      </c>
      <c r="G25" s="32"/>
      <c r="I25">
        <f>(200*50*2.5)/27</f>
        <v>925.92592592592598</v>
      </c>
    </row>
    <row r="26" spans="2:9">
      <c r="B26" s="42" t="s">
        <v>42</v>
      </c>
      <c r="C26" s="16" t="s">
        <v>20</v>
      </c>
      <c r="D26" s="16">
        <v>195</v>
      </c>
      <c r="E26" s="20">
        <v>65</v>
      </c>
      <c r="F26" s="17">
        <f>(E26*D26)</f>
        <v>12675</v>
      </c>
      <c r="G26" s="32"/>
      <c r="I26" s="23">
        <f>(10564*0.5)/27</f>
        <v>195.62962962962962</v>
      </c>
    </row>
    <row r="27" spans="2:9">
      <c r="B27" s="42" t="s">
        <v>41</v>
      </c>
      <c r="C27" s="25" t="s">
        <v>32</v>
      </c>
      <c r="D27" s="16">
        <v>8</v>
      </c>
      <c r="E27" s="20">
        <v>1500</v>
      </c>
      <c r="F27" s="17">
        <f t="shared" si="0"/>
        <v>12000</v>
      </c>
      <c r="G27" s="32"/>
      <c r="H27" s="6" t="s">
        <v>0</v>
      </c>
    </row>
    <row r="28" spans="2:9">
      <c r="B28" s="44" t="s">
        <v>31</v>
      </c>
      <c r="C28" s="45" t="s">
        <v>19</v>
      </c>
      <c r="D28" s="34">
        <v>6</v>
      </c>
      <c r="E28" s="36">
        <v>800</v>
      </c>
      <c r="F28" s="37">
        <f t="shared" si="0"/>
        <v>4800</v>
      </c>
      <c r="G28" s="38"/>
      <c r="H28" s="6" t="s">
        <v>0</v>
      </c>
    </row>
    <row r="29" spans="2:9">
      <c r="B29" s="28" t="s">
        <v>43</v>
      </c>
      <c r="C29" s="47"/>
      <c r="D29" s="29"/>
      <c r="E29" s="40"/>
      <c r="F29" s="41"/>
      <c r="G29" s="30">
        <f>SUM(F30:F33)</f>
        <v>21240</v>
      </c>
      <c r="H29" s="6"/>
    </row>
    <row r="30" spans="2:9">
      <c r="B30" s="42" t="s">
        <v>39</v>
      </c>
      <c r="C30" s="25" t="s">
        <v>20</v>
      </c>
      <c r="D30" s="16">
        <v>20</v>
      </c>
      <c r="E30" s="20">
        <v>8</v>
      </c>
      <c r="F30" s="17">
        <f>(E30*D30)</f>
        <v>160</v>
      </c>
      <c r="G30" s="32"/>
      <c r="H30" s="6" t="s">
        <v>47</v>
      </c>
    </row>
    <row r="31" spans="2:9">
      <c r="B31" s="42" t="s">
        <v>25</v>
      </c>
      <c r="C31" s="25" t="s">
        <v>20</v>
      </c>
      <c r="D31" s="16">
        <v>20</v>
      </c>
      <c r="E31" s="20">
        <v>4</v>
      </c>
      <c r="F31" s="17">
        <f>(E31*D31)</f>
        <v>80</v>
      </c>
      <c r="G31" s="32"/>
      <c r="H31" s="6"/>
    </row>
    <row r="32" spans="2:9">
      <c r="B32" s="42" t="s">
        <v>41</v>
      </c>
      <c r="C32" s="25" t="s">
        <v>32</v>
      </c>
      <c r="D32" s="16">
        <v>10</v>
      </c>
      <c r="E32" s="20">
        <v>1500</v>
      </c>
      <c r="F32" s="17">
        <f>(E32*D32)</f>
        <v>15000</v>
      </c>
      <c r="G32" s="49" t="s">
        <v>0</v>
      </c>
      <c r="H32" s="3"/>
    </row>
    <row r="33" spans="2:9">
      <c r="B33" s="44" t="s">
        <v>44</v>
      </c>
      <c r="C33" s="45" t="s">
        <v>32</v>
      </c>
      <c r="D33" s="34">
        <v>10</v>
      </c>
      <c r="E33" s="37">
        <v>600</v>
      </c>
      <c r="F33" s="37">
        <f>(E33*D33)</f>
        <v>6000</v>
      </c>
      <c r="G33" s="38"/>
      <c r="H33" s="3"/>
    </row>
    <row r="34" spans="2:9">
      <c r="B34" s="28" t="s">
        <v>33</v>
      </c>
      <c r="C34" s="29"/>
      <c r="D34" s="29"/>
      <c r="E34" s="40"/>
      <c r="F34" s="41"/>
      <c r="G34" s="50">
        <f>SUM(F35:F37)</f>
        <v>7850</v>
      </c>
      <c r="H34" s="3"/>
    </row>
    <row r="35" spans="2:9">
      <c r="B35" s="42" t="s">
        <v>26</v>
      </c>
      <c r="C35" s="25" t="s">
        <v>19</v>
      </c>
      <c r="D35" s="16">
        <v>1</v>
      </c>
      <c r="E35" s="20">
        <v>5000</v>
      </c>
      <c r="F35" s="17">
        <f>(E35*D35)</f>
        <v>5000</v>
      </c>
      <c r="G35" s="32"/>
      <c r="H35" s="6" t="s">
        <v>0</v>
      </c>
    </row>
    <row r="36" spans="2:9">
      <c r="B36" s="51" t="s">
        <v>27</v>
      </c>
      <c r="C36" s="16" t="s">
        <v>15</v>
      </c>
      <c r="D36" s="16">
        <v>12000</v>
      </c>
      <c r="E36" s="20">
        <v>0.05</v>
      </c>
      <c r="F36" s="17">
        <f>(E36*D36)</f>
        <v>600</v>
      </c>
      <c r="G36" s="32"/>
      <c r="H36" s="3"/>
    </row>
    <row r="37" spans="2:9">
      <c r="B37" s="33" t="s">
        <v>28</v>
      </c>
      <c r="C37" s="34" t="s">
        <v>21</v>
      </c>
      <c r="D37" s="34">
        <v>750</v>
      </c>
      <c r="E37" s="36">
        <v>3</v>
      </c>
      <c r="F37" s="37">
        <f>(E37*D37)</f>
        <v>2250</v>
      </c>
      <c r="G37" s="38"/>
      <c r="H37" s="3"/>
      <c r="I37">
        <f>12000/16</f>
        <v>750</v>
      </c>
    </row>
    <row r="38" spans="2:9">
      <c r="B38" s="3"/>
      <c r="C38" s="16"/>
      <c r="D38" s="16"/>
      <c r="E38" s="20"/>
      <c r="F38" s="17"/>
      <c r="G38" s="17"/>
      <c r="H38" s="3"/>
    </row>
    <row r="39" spans="2:9">
      <c r="B39" s="3" t="s">
        <v>12</v>
      </c>
      <c r="C39" s="21">
        <v>0.15</v>
      </c>
      <c r="D39" s="16"/>
      <c r="E39" s="20"/>
      <c r="F39" s="17"/>
      <c r="G39" s="22">
        <f>ROUND((SUM(G11:G37)*C39),-2)</f>
        <v>25700</v>
      </c>
      <c r="H39" s="3"/>
    </row>
    <row r="40" spans="2:9">
      <c r="B40" s="3"/>
      <c r="C40" s="21"/>
      <c r="D40" s="16"/>
      <c r="E40" s="20"/>
      <c r="F40" s="17"/>
      <c r="G40" s="22"/>
      <c r="H40" s="3"/>
    </row>
    <row r="41" spans="2:9">
      <c r="B41" s="54" t="s">
        <v>17</v>
      </c>
      <c r="C41" s="60"/>
      <c r="D41" s="61"/>
      <c r="E41" s="62"/>
      <c r="F41" s="63"/>
      <c r="G41" s="64">
        <f>ROUND((SUM(G11:G39)),-3)</f>
        <v>197000</v>
      </c>
      <c r="H41" s="3"/>
    </row>
    <row r="42" spans="2:9">
      <c r="B42" s="3"/>
      <c r="C42" s="3"/>
      <c r="D42" s="9"/>
      <c r="E42" s="9"/>
      <c r="F42" s="10"/>
      <c r="G42" s="22"/>
      <c r="H42" s="3"/>
    </row>
    <row r="43" spans="2:9">
      <c r="B43" s="6" t="s">
        <v>34</v>
      </c>
      <c r="C43" s="59">
        <v>0.1</v>
      </c>
      <c r="D43" s="12"/>
      <c r="E43" s="12"/>
      <c r="F43" s="13"/>
      <c r="G43" s="52">
        <f>(G41*C43)</f>
        <v>19700</v>
      </c>
      <c r="H43" s="6"/>
    </row>
    <row r="44" spans="2:9">
      <c r="B44" s="7"/>
      <c r="C44" s="7"/>
      <c r="D44" s="11"/>
      <c r="E44" s="11"/>
      <c r="F44" s="11"/>
      <c r="G44" s="53"/>
      <c r="H44" s="7"/>
    </row>
    <row r="45" spans="2:9">
      <c r="B45" s="55" t="s">
        <v>10</v>
      </c>
      <c r="C45" s="55"/>
      <c r="D45" s="56"/>
      <c r="E45" s="56"/>
      <c r="F45" s="57"/>
      <c r="G45" s="58">
        <f>ROUND((SUM(G41:G43)),-2)</f>
        <v>216700</v>
      </c>
      <c r="H45" s="7"/>
    </row>
    <row r="46" spans="2:9" ht="9.1999999999999993" customHeight="1">
      <c r="B46" s="7"/>
      <c r="C46" s="7"/>
      <c r="D46" s="7"/>
      <c r="E46" s="7"/>
      <c r="F46" s="7"/>
      <c r="G46" s="7"/>
      <c r="H46" s="7"/>
    </row>
    <row r="47" spans="2:9">
      <c r="B47" s="8" t="s">
        <v>11</v>
      </c>
    </row>
    <row r="48" spans="2:9" ht="82.9" customHeight="1">
      <c r="B48" s="67" t="s">
        <v>22</v>
      </c>
      <c r="C48" s="66"/>
      <c r="D48" s="66"/>
      <c r="E48" s="66"/>
      <c r="F48" s="66"/>
      <c r="G48" s="66"/>
    </row>
  </sheetData>
  <mergeCells count="2">
    <mergeCell ref="C7:G7"/>
    <mergeCell ref="B48:G48"/>
  </mergeCells>
  <phoneticPr fontId="1" type="noConversion"/>
  <printOptions horizontalCentered="1" verticalCentered="1"/>
  <pageMargins left="0.5" right="0.5" top="0.5" bottom="0.5" header="0.5" footer="0.5"/>
  <pageSetup scale="54" orientation="portrait" r:id="rId1"/>
  <headerFooter alignWithMargins="0"/>
</worksheet>
</file>

<file path=xl/worksheets/sheet2.xml><?xml version="1.0" encoding="utf-8"?>
<worksheet xmlns="http://schemas.openxmlformats.org/spreadsheetml/2006/main" xmlns:r="http://schemas.openxmlformats.org/officeDocument/2006/relationships">
  <dimension ref="B1:I48"/>
  <sheetViews>
    <sheetView showGridLines="0" topLeftCell="B24" zoomScaleNormal="120" workbookViewId="0">
      <selection activeCell="H42" sqref="H42"/>
    </sheetView>
  </sheetViews>
  <sheetFormatPr defaultColWidth="8" defaultRowHeight="15.75"/>
  <cols>
    <col min="1" max="1" width="9" customWidth="1"/>
    <col min="2" max="2" width="37.75" customWidth="1"/>
    <col min="3" max="3" width="15.125" customWidth="1"/>
    <col min="4" max="4" width="9.125" customWidth="1"/>
    <col min="5" max="5" width="15" customWidth="1"/>
    <col min="6" max="6" width="14.5" customWidth="1"/>
    <col min="7" max="7" width="14.875" customWidth="1"/>
    <col min="8" max="8" width="29.75" customWidth="1"/>
    <col min="9" max="9" width="39.125" customWidth="1"/>
  </cols>
  <sheetData>
    <row r="1" spans="2:9" ht="23.25">
      <c r="B1" s="2" t="s">
        <v>35</v>
      </c>
      <c r="C1" s="2"/>
      <c r="D1" s="3"/>
      <c r="F1" s="3" t="s">
        <v>0</v>
      </c>
      <c r="G1" s="3"/>
      <c r="H1" s="3"/>
    </row>
    <row r="2" spans="2:9">
      <c r="B2" s="3"/>
      <c r="C2" s="3"/>
      <c r="D2" s="3"/>
      <c r="E2" s="3"/>
      <c r="F2" s="3"/>
      <c r="G2" s="3"/>
      <c r="H2" s="3"/>
    </row>
    <row r="3" spans="2:9">
      <c r="B3" s="3" t="s">
        <v>1</v>
      </c>
      <c r="C3" s="4">
        <v>40184</v>
      </c>
      <c r="D3" s="3" t="s">
        <v>0</v>
      </c>
      <c r="E3" s="3" t="s">
        <v>0</v>
      </c>
      <c r="F3" s="15"/>
      <c r="G3" s="15"/>
      <c r="H3" s="3"/>
    </row>
    <row r="4" spans="2:9">
      <c r="B4" s="3" t="s">
        <v>18</v>
      </c>
      <c r="C4" s="3" t="s">
        <v>29</v>
      </c>
      <c r="D4" s="3"/>
      <c r="E4" s="3"/>
      <c r="F4" s="3"/>
      <c r="G4" s="3"/>
      <c r="H4" s="3"/>
    </row>
    <row r="5" spans="2:9">
      <c r="B5" s="3" t="s">
        <v>2</v>
      </c>
      <c r="C5" s="14">
        <v>0.5</v>
      </c>
      <c r="D5" s="3"/>
      <c r="E5" s="3"/>
      <c r="F5" s="3"/>
      <c r="G5" s="3"/>
      <c r="H5" s="3"/>
    </row>
    <row r="6" spans="2:9">
      <c r="B6" s="3" t="s">
        <v>0</v>
      </c>
      <c r="C6" s="3" t="s">
        <v>0</v>
      </c>
      <c r="D6" s="3"/>
      <c r="E6" s="1" t="s">
        <v>0</v>
      </c>
      <c r="F6" s="3"/>
      <c r="G6" s="3"/>
      <c r="H6" s="3"/>
    </row>
    <row r="7" spans="2:9" ht="48.75" customHeight="1">
      <c r="B7" s="18" t="s">
        <v>36</v>
      </c>
      <c r="C7" s="68" t="s">
        <v>49</v>
      </c>
      <c r="D7" s="66"/>
      <c r="E7" s="66"/>
      <c r="F7" s="66"/>
      <c r="G7" s="66"/>
      <c r="H7" s="3"/>
    </row>
    <row r="8" spans="2:9">
      <c r="B8" s="3"/>
      <c r="C8" s="3"/>
      <c r="D8" s="3"/>
      <c r="E8" s="3"/>
      <c r="F8" s="3"/>
      <c r="G8" s="3"/>
      <c r="H8" s="3"/>
    </row>
    <row r="9" spans="2:9">
      <c r="B9" s="5" t="s">
        <v>3</v>
      </c>
      <c r="C9" s="26" t="s">
        <v>4</v>
      </c>
      <c r="D9" s="26" t="s">
        <v>5</v>
      </c>
      <c r="E9" s="26" t="s">
        <v>6</v>
      </c>
      <c r="F9" s="26" t="s">
        <v>7</v>
      </c>
      <c r="G9" s="26" t="s">
        <v>14</v>
      </c>
      <c r="H9" s="27" t="s">
        <v>13</v>
      </c>
      <c r="I9" s="24" t="s">
        <v>30</v>
      </c>
    </row>
    <row r="10" spans="2:9">
      <c r="B10" s="3"/>
      <c r="C10" s="16"/>
      <c r="D10" s="16"/>
      <c r="E10" s="16"/>
      <c r="F10" s="16"/>
      <c r="G10" s="16"/>
      <c r="H10" s="3"/>
    </row>
    <row r="11" spans="2:9">
      <c r="B11" s="28" t="s">
        <v>48</v>
      </c>
      <c r="C11" s="29"/>
      <c r="D11" s="29"/>
      <c r="E11" s="29"/>
      <c r="F11" s="29"/>
      <c r="G11" s="30">
        <f>SUM(F12:F16)</f>
        <v>11000</v>
      </c>
      <c r="H11" s="3"/>
    </row>
    <row r="12" spans="2:9">
      <c r="B12" s="31" t="s">
        <v>16</v>
      </c>
      <c r="C12" s="16" t="s">
        <v>19</v>
      </c>
      <c r="D12" s="19">
        <v>1</v>
      </c>
      <c r="E12" s="20">
        <v>8000</v>
      </c>
      <c r="F12" s="17">
        <f>(E12*D12)</f>
        <v>8000</v>
      </c>
      <c r="G12" s="32"/>
      <c r="H12" s="3"/>
    </row>
    <row r="13" spans="2:9">
      <c r="B13" s="31" t="s">
        <v>8</v>
      </c>
      <c r="C13" s="16" t="s">
        <v>19</v>
      </c>
      <c r="D13" s="19">
        <v>1</v>
      </c>
      <c r="E13" s="20">
        <v>300</v>
      </c>
      <c r="F13" s="17">
        <f>(E13*D13)</f>
        <v>300</v>
      </c>
      <c r="G13" s="32"/>
      <c r="H13" s="3"/>
    </row>
    <row r="14" spans="2:9">
      <c r="B14" s="31" t="s">
        <v>9</v>
      </c>
      <c r="C14" s="16" t="s">
        <v>19</v>
      </c>
      <c r="D14" s="19">
        <v>1</v>
      </c>
      <c r="E14" s="20">
        <v>400</v>
      </c>
      <c r="F14" s="17">
        <f>(E14*D14)</f>
        <v>400</v>
      </c>
      <c r="G14" s="32"/>
      <c r="H14" s="6" t="s">
        <v>0</v>
      </c>
    </row>
    <row r="15" spans="2:9">
      <c r="B15" s="31" t="s">
        <v>23</v>
      </c>
      <c r="C15" s="16" t="s">
        <v>19</v>
      </c>
      <c r="D15" s="19">
        <v>1</v>
      </c>
      <c r="E15" s="20">
        <v>1500</v>
      </c>
      <c r="F15" s="17">
        <f>(E15*D15)</f>
        <v>1500</v>
      </c>
      <c r="G15" s="32"/>
      <c r="H15" s="3"/>
    </row>
    <row r="16" spans="2:9">
      <c r="B16" s="33" t="s">
        <v>24</v>
      </c>
      <c r="C16" s="34" t="s">
        <v>19</v>
      </c>
      <c r="D16" s="35">
        <v>1</v>
      </c>
      <c r="E16" s="36">
        <v>800</v>
      </c>
      <c r="F16" s="37">
        <f>(E16*D16)</f>
        <v>800</v>
      </c>
      <c r="G16" s="38"/>
      <c r="H16" s="3" t="s">
        <v>0</v>
      </c>
    </row>
    <row r="17" spans="2:9">
      <c r="B17" s="28" t="s">
        <v>38</v>
      </c>
      <c r="C17" s="29"/>
      <c r="D17" s="39"/>
      <c r="E17" s="40"/>
      <c r="F17" s="41"/>
      <c r="G17" s="30">
        <f>SUM(F18:F22)</f>
        <v>59930</v>
      </c>
      <c r="H17" s="3"/>
    </row>
    <row r="18" spans="2:9">
      <c r="B18" s="42" t="s">
        <v>39</v>
      </c>
      <c r="C18" s="16" t="s">
        <v>20</v>
      </c>
      <c r="D18" s="19">
        <v>1900</v>
      </c>
      <c r="E18" s="20">
        <v>12</v>
      </c>
      <c r="F18" s="17">
        <f>(E18*D18)</f>
        <v>22800</v>
      </c>
      <c r="G18" s="43"/>
      <c r="H18" s="6" t="s">
        <v>0</v>
      </c>
    </row>
    <row r="19" spans="2:9">
      <c r="B19" s="42" t="s">
        <v>25</v>
      </c>
      <c r="C19" s="16" t="s">
        <v>20</v>
      </c>
      <c r="D19" s="19">
        <v>1900</v>
      </c>
      <c r="E19" s="20">
        <v>8</v>
      </c>
      <c r="F19" s="17">
        <f>(E19*D19)</f>
        <v>15200</v>
      </c>
      <c r="G19" s="32"/>
      <c r="H19" s="6" t="s">
        <v>46</v>
      </c>
      <c r="I19">
        <f>((197*259)*0.7)/27</f>
        <v>1322.8185185185184</v>
      </c>
    </row>
    <row r="20" spans="2:9">
      <c r="B20" s="42" t="s">
        <v>42</v>
      </c>
      <c r="C20" s="16" t="s">
        <v>20</v>
      </c>
      <c r="D20" s="19">
        <v>162</v>
      </c>
      <c r="E20" s="20">
        <v>65</v>
      </c>
      <c r="F20" s="17">
        <f>(E20*D20)</f>
        <v>10530</v>
      </c>
      <c r="G20" s="32"/>
      <c r="H20" s="6"/>
    </row>
    <row r="21" spans="2:9">
      <c r="B21" s="42" t="s">
        <v>45</v>
      </c>
      <c r="C21" s="25" t="s">
        <v>19</v>
      </c>
      <c r="D21" s="19">
        <v>1</v>
      </c>
      <c r="E21" s="20">
        <v>5000</v>
      </c>
      <c r="F21" s="17">
        <f>(E21*D21)</f>
        <v>5000</v>
      </c>
      <c r="G21" s="32"/>
      <c r="H21" s="3"/>
    </row>
    <row r="22" spans="2:9">
      <c r="B22" s="44" t="s">
        <v>31</v>
      </c>
      <c r="C22" s="45" t="s">
        <v>32</v>
      </c>
      <c r="D22" s="34">
        <v>8</v>
      </c>
      <c r="E22" s="46">
        <v>800</v>
      </c>
      <c r="F22" s="37">
        <f t="shared" ref="F22:F28" si="0">(E22*D22)</f>
        <v>6400</v>
      </c>
      <c r="G22" s="38"/>
      <c r="H22" s="6" t="s">
        <v>0</v>
      </c>
    </row>
    <row r="23" spans="2:9">
      <c r="B23" s="28" t="s">
        <v>40</v>
      </c>
      <c r="C23" s="47"/>
      <c r="D23" s="29"/>
      <c r="E23" s="48"/>
      <c r="F23" s="41"/>
      <c r="G23" s="30">
        <f>SUM(F24:F28)</f>
        <v>3200</v>
      </c>
      <c r="H23" s="6"/>
    </row>
    <row r="24" spans="2:9">
      <c r="B24" s="42" t="s">
        <v>39</v>
      </c>
      <c r="C24" s="16" t="s">
        <v>20</v>
      </c>
      <c r="D24" s="16">
        <v>0</v>
      </c>
      <c r="E24" s="20">
        <v>18</v>
      </c>
      <c r="F24" s="17">
        <f t="shared" si="0"/>
        <v>0</v>
      </c>
      <c r="G24" s="32"/>
      <c r="H24" s="6" t="s">
        <v>0</v>
      </c>
      <c r="I24" s="23">
        <f>(10564*4)/27</f>
        <v>1565.037037037037</v>
      </c>
    </row>
    <row r="25" spans="2:9">
      <c r="B25" s="42" t="s">
        <v>25</v>
      </c>
      <c r="C25" s="16" t="s">
        <v>20</v>
      </c>
      <c r="D25" s="16">
        <v>0</v>
      </c>
      <c r="E25" s="20">
        <v>10</v>
      </c>
      <c r="F25" s="17">
        <f t="shared" si="0"/>
        <v>0</v>
      </c>
      <c r="G25" s="32"/>
      <c r="I25">
        <f>(200*50*2.5)/27</f>
        <v>925.92592592592598</v>
      </c>
    </row>
    <row r="26" spans="2:9">
      <c r="B26" s="42" t="s">
        <v>42</v>
      </c>
      <c r="C26" s="16" t="s">
        <v>20</v>
      </c>
      <c r="D26" s="16">
        <v>0</v>
      </c>
      <c r="E26" s="20">
        <v>65</v>
      </c>
      <c r="F26" s="17">
        <f t="shared" si="0"/>
        <v>0</v>
      </c>
      <c r="G26" s="32"/>
      <c r="I26" s="23">
        <f>(10564*0.5)/27</f>
        <v>195.62962962962962</v>
      </c>
    </row>
    <row r="27" spans="2:9">
      <c r="B27" s="42" t="s">
        <v>41</v>
      </c>
      <c r="C27" s="25" t="s">
        <v>32</v>
      </c>
      <c r="D27" s="16">
        <v>0</v>
      </c>
      <c r="E27" s="20">
        <v>1500</v>
      </c>
      <c r="F27" s="17">
        <f t="shared" si="0"/>
        <v>0</v>
      </c>
      <c r="G27" s="32"/>
      <c r="H27" s="6" t="s">
        <v>0</v>
      </c>
    </row>
    <row r="28" spans="2:9">
      <c r="B28" s="44" t="s">
        <v>44</v>
      </c>
      <c r="C28" s="45" t="s">
        <v>32</v>
      </c>
      <c r="D28" s="34">
        <v>4</v>
      </c>
      <c r="E28" s="36">
        <v>800</v>
      </c>
      <c r="F28" s="37">
        <f t="shared" si="0"/>
        <v>3200</v>
      </c>
      <c r="G28" s="38"/>
      <c r="H28" s="6" t="s">
        <v>0</v>
      </c>
    </row>
    <row r="29" spans="2:9">
      <c r="B29" s="28" t="s">
        <v>43</v>
      </c>
      <c r="C29" s="47"/>
      <c r="D29" s="29"/>
      <c r="E29" s="40"/>
      <c r="F29" s="41"/>
      <c r="G29" s="30">
        <f>SUM(F30:F33)</f>
        <v>0</v>
      </c>
      <c r="H29" s="6"/>
    </row>
    <row r="30" spans="2:9">
      <c r="B30" s="42" t="s">
        <v>39</v>
      </c>
      <c r="C30" s="25" t="s">
        <v>20</v>
      </c>
      <c r="D30" s="16">
        <v>0</v>
      </c>
      <c r="E30" s="20">
        <v>8</v>
      </c>
      <c r="F30" s="17">
        <f>(E30*D30)</f>
        <v>0</v>
      </c>
      <c r="G30" s="32"/>
      <c r="H30" s="6" t="s">
        <v>47</v>
      </c>
    </row>
    <row r="31" spans="2:9">
      <c r="B31" s="42" t="s">
        <v>25</v>
      </c>
      <c r="C31" s="25" t="s">
        <v>20</v>
      </c>
      <c r="D31" s="16">
        <v>0</v>
      </c>
      <c r="E31" s="20">
        <v>4</v>
      </c>
      <c r="F31" s="17">
        <f>(E31*D31)</f>
        <v>0</v>
      </c>
      <c r="G31" s="32"/>
      <c r="H31" s="6"/>
    </row>
    <row r="32" spans="2:9">
      <c r="B32" s="42" t="s">
        <v>41</v>
      </c>
      <c r="C32" s="25" t="s">
        <v>32</v>
      </c>
      <c r="D32" s="16">
        <v>0</v>
      </c>
      <c r="E32" s="20">
        <v>1500</v>
      </c>
      <c r="F32" s="17">
        <f>(E32*D32)</f>
        <v>0</v>
      </c>
      <c r="G32" s="49" t="s">
        <v>0</v>
      </c>
      <c r="H32" s="3"/>
    </row>
    <row r="33" spans="2:9">
      <c r="B33" s="44" t="s">
        <v>44</v>
      </c>
      <c r="C33" s="45" t="s">
        <v>32</v>
      </c>
      <c r="D33" s="34">
        <v>0</v>
      </c>
      <c r="E33" s="37">
        <v>600</v>
      </c>
      <c r="F33" s="37">
        <f>(E33*D33)</f>
        <v>0</v>
      </c>
      <c r="G33" s="38"/>
      <c r="H33" s="3"/>
    </row>
    <row r="34" spans="2:9">
      <c r="B34" s="28" t="s">
        <v>33</v>
      </c>
      <c r="C34" s="29"/>
      <c r="D34" s="29"/>
      <c r="E34" s="40"/>
      <c r="F34" s="41"/>
      <c r="G34" s="50">
        <f>SUM(F35:F37)</f>
        <v>4250</v>
      </c>
      <c r="H34" s="3"/>
    </row>
    <row r="35" spans="2:9">
      <c r="B35" s="42" t="s">
        <v>26</v>
      </c>
      <c r="C35" s="25" t="s">
        <v>19</v>
      </c>
      <c r="D35" s="16">
        <v>1</v>
      </c>
      <c r="E35" s="20">
        <v>3000</v>
      </c>
      <c r="F35" s="17">
        <f>(E35*D35)</f>
        <v>3000</v>
      </c>
      <c r="G35" s="32"/>
      <c r="H35" s="6" t="s">
        <v>0</v>
      </c>
    </row>
    <row r="36" spans="2:9">
      <c r="B36" s="51" t="s">
        <v>27</v>
      </c>
      <c r="C36" s="16" t="s">
        <v>15</v>
      </c>
      <c r="D36" s="16">
        <v>7000</v>
      </c>
      <c r="E36" s="20">
        <v>0.05</v>
      </c>
      <c r="F36" s="17">
        <f>(E36*D36)</f>
        <v>350</v>
      </c>
      <c r="G36" s="32"/>
      <c r="H36" s="3"/>
    </row>
    <row r="37" spans="2:9">
      <c r="B37" s="33" t="s">
        <v>28</v>
      </c>
      <c r="C37" s="34" t="s">
        <v>21</v>
      </c>
      <c r="D37" s="34">
        <v>300</v>
      </c>
      <c r="E37" s="36">
        <v>3</v>
      </c>
      <c r="F37" s="37">
        <f>(E37*D37)</f>
        <v>900</v>
      </c>
      <c r="G37" s="38"/>
      <c r="H37" s="3"/>
      <c r="I37">
        <f>12000/16</f>
        <v>750</v>
      </c>
    </row>
    <row r="38" spans="2:9">
      <c r="B38" s="3"/>
      <c r="C38" s="16"/>
      <c r="D38" s="16"/>
      <c r="E38" s="20"/>
      <c r="F38" s="17"/>
      <c r="G38" s="17"/>
      <c r="H38" s="3"/>
    </row>
    <row r="39" spans="2:9">
      <c r="B39" s="3" t="s">
        <v>12</v>
      </c>
      <c r="C39" s="21">
        <v>0.1</v>
      </c>
      <c r="D39" s="16"/>
      <c r="E39" s="20"/>
      <c r="F39" s="17"/>
      <c r="G39" s="22">
        <f>ROUND((SUM(G11:G37)*C39),-2)</f>
        <v>7800</v>
      </c>
      <c r="H39" s="3"/>
    </row>
    <row r="40" spans="2:9">
      <c r="B40" s="3"/>
      <c r="C40" s="21"/>
      <c r="D40" s="16"/>
      <c r="E40" s="20"/>
      <c r="F40" s="17"/>
      <c r="G40" s="22"/>
      <c r="H40" s="3"/>
    </row>
    <row r="41" spans="2:9">
      <c r="B41" s="54" t="s">
        <v>17</v>
      </c>
      <c r="C41" s="60"/>
      <c r="D41" s="61"/>
      <c r="E41" s="62"/>
      <c r="F41" s="63"/>
      <c r="G41" s="64">
        <f>ROUND((SUM(G11:G39)),-3)</f>
        <v>86000</v>
      </c>
      <c r="H41" s="3"/>
    </row>
    <row r="42" spans="2:9">
      <c r="B42" s="3"/>
      <c r="C42" s="3"/>
      <c r="D42" s="9"/>
      <c r="E42" s="9"/>
      <c r="F42" s="10"/>
      <c r="G42" s="22"/>
      <c r="H42" s="3"/>
    </row>
    <row r="43" spans="2:9">
      <c r="B43" s="6" t="s">
        <v>34</v>
      </c>
      <c r="C43" s="59">
        <v>0.1</v>
      </c>
      <c r="D43" s="12"/>
      <c r="E43" s="12"/>
      <c r="F43" s="13"/>
      <c r="G43" s="52">
        <f>(G41*C43)</f>
        <v>8600</v>
      </c>
      <c r="H43" s="6"/>
    </row>
    <row r="44" spans="2:9">
      <c r="B44" s="7"/>
      <c r="C44" s="7"/>
      <c r="D44" s="11"/>
      <c r="E44" s="11"/>
      <c r="F44" s="11"/>
      <c r="G44" s="53"/>
      <c r="H44" s="7"/>
    </row>
    <row r="45" spans="2:9">
      <c r="B45" s="55" t="s">
        <v>10</v>
      </c>
      <c r="C45" s="55"/>
      <c r="D45" s="56"/>
      <c r="E45" s="56"/>
      <c r="F45" s="57"/>
      <c r="G45" s="58">
        <f>ROUND((SUM(G41:G43)),-2)</f>
        <v>94600</v>
      </c>
      <c r="H45" s="7"/>
    </row>
    <row r="46" spans="2:9" ht="9.1999999999999993" customHeight="1">
      <c r="B46" s="7"/>
      <c r="C46" s="7"/>
      <c r="D46" s="7"/>
      <c r="E46" s="7"/>
      <c r="F46" s="7"/>
      <c r="G46" s="7"/>
      <c r="H46" s="7"/>
    </row>
    <row r="47" spans="2:9">
      <c r="B47" s="8" t="s">
        <v>11</v>
      </c>
    </row>
    <row r="48" spans="2:9" ht="82.9" customHeight="1">
      <c r="B48" s="67" t="s">
        <v>22</v>
      </c>
      <c r="C48" s="66"/>
      <c r="D48" s="66"/>
      <c r="E48" s="66"/>
      <c r="F48" s="66"/>
      <c r="G48" s="66"/>
    </row>
  </sheetData>
  <mergeCells count="2">
    <mergeCell ref="C7:G7"/>
    <mergeCell ref="B48:G48"/>
  </mergeCells>
  <phoneticPr fontId="1" type="noConversion"/>
  <printOptions horizontalCentered="1" verticalCentered="1"/>
  <pageMargins left="0.5" right="0.5" top="0.5" bottom="0.5" header="0.5" footer="0.5"/>
  <pageSetup scale="54" orientation="portrait"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Full Restoration Project</vt:lpstr>
      <vt:lpstr>Existing Project</vt:lpstr>
      <vt:lpstr>'Existing Project'!Print_Area</vt:lpstr>
      <vt:lpstr>'Full Restoration Project'!Print_Area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rcoprofile</cp:lastModifiedBy>
  <cp:lastPrinted>2010-01-07T16:29:17Z</cp:lastPrinted>
  <dcterms:created xsi:type="dcterms:W3CDTF">2007-01-30T23:03:57Z</dcterms:created>
  <dcterms:modified xsi:type="dcterms:W3CDTF">2010-04-27T16:24:36Z</dcterms:modified>
</cp:coreProperties>
</file>