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01"/>
  <workbookPr/>
  <mc:AlternateContent xmlns:mc="http://schemas.openxmlformats.org/markup-compatibility/2006">
    <mc:Choice Requires="x15">
      <x15ac:absPath xmlns:x15ac="http://schemas.microsoft.com/office/spreadsheetml/2010/11/ac" url="https://stateofwa-my.sharepoint.com/personal/elizabeth_butler_rco_wa_gov/Documents/WRIA 8 Cedar-Sammamish/Snohomish County/meadowdale/"/>
    </mc:Choice>
  </mc:AlternateContent>
  <xr:revisionPtr revIDLastSave="2" documentId="8_{7DEA5B75-6FE9-47DB-9F6E-1A3488000779}" xr6:coauthVersionLast="46" xr6:coauthVersionMax="46" xr10:uidLastSave="{D7B7658D-12F6-44DE-8188-5DE2C6B847D3}"/>
  <bookViews>
    <workbookView xWindow="29550" yWindow="1185" windowWidth="24270" windowHeight="13170" activeTab="1" xr2:uid="{00000000-000D-0000-FFFF-FFFF00000000}"/>
  </bookViews>
  <sheets>
    <sheet name="Match &amp; Balances" sheetId="1" r:id="rId1"/>
    <sheet name="Billing Details by Fund Source" sheetId="3" r:id="rId2"/>
    <sheet name="ESRI_MAPINFO_SHEET" sheetId="2" state="veryHidden"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11" i="3" l="1"/>
  <c r="M5" i="3"/>
  <c r="M6" i="3"/>
  <c r="M7" i="3"/>
  <c r="N7" i="3" s="1"/>
  <c r="M9" i="3"/>
  <c r="M10" i="3"/>
  <c r="N10" i="3" s="1"/>
  <c r="M11" i="3"/>
  <c r="N11" i="3" s="1"/>
  <c r="M12" i="3"/>
  <c r="N12" i="3" s="1"/>
  <c r="M13" i="3"/>
  <c r="N13" i="3" s="1"/>
  <c r="M14" i="3"/>
  <c r="N14" i="3" s="1"/>
  <c r="N5" i="3"/>
  <c r="N6" i="3"/>
  <c r="N9" i="3"/>
  <c r="N4" i="3"/>
  <c r="M4" i="3"/>
  <c r="H4" i="3"/>
  <c r="H8" i="3" s="1"/>
  <c r="J6" i="3"/>
  <c r="I5" i="3"/>
  <c r="I8" i="3" s="1"/>
  <c r="L6" i="3"/>
  <c r="L8" i="3" s="1"/>
  <c r="L16" i="3" s="1"/>
  <c r="L17" i="3" s="1"/>
  <c r="K5" i="3"/>
  <c r="G15" i="3"/>
  <c r="G16" i="3" s="1"/>
  <c r="G17" i="3" s="1"/>
  <c r="H15" i="3"/>
  <c r="I15" i="3"/>
  <c r="J15" i="3"/>
  <c r="K15" i="3"/>
  <c r="L15" i="3"/>
  <c r="G12" i="3"/>
  <c r="G10" i="3"/>
  <c r="G8" i="3"/>
  <c r="J8" i="3"/>
  <c r="K8" i="3"/>
  <c r="K16" i="3" s="1"/>
  <c r="K17" i="3" s="1"/>
  <c r="G7" i="3"/>
  <c r="G6" i="3"/>
  <c r="G5" i="3"/>
  <c r="G4" i="3"/>
  <c r="G1" i="3"/>
  <c r="L1" i="3"/>
  <c r="H1" i="3"/>
  <c r="K1" i="3"/>
  <c r="D15" i="3"/>
  <c r="D16" i="3" s="1"/>
  <c r="C15" i="3"/>
  <c r="C16" i="3" s="1"/>
  <c r="F12" i="3"/>
  <c r="F15" i="3" s="1"/>
  <c r="F11" i="3"/>
  <c r="F13" i="3"/>
  <c r="F14" i="3"/>
  <c r="F10" i="3"/>
  <c r="D8" i="3"/>
  <c r="C8" i="3"/>
  <c r="F7" i="3"/>
  <c r="F5" i="3"/>
  <c r="F6" i="3"/>
  <c r="F4" i="3"/>
  <c r="J16" i="3" l="1"/>
  <c r="J17" i="3" s="1"/>
  <c r="I16" i="3"/>
  <c r="I17" i="3" s="1"/>
  <c r="M15" i="3"/>
  <c r="N15" i="3" s="1"/>
  <c r="H16" i="3"/>
  <c r="H17" i="3" s="1"/>
  <c r="M8" i="3"/>
  <c r="N8" i="3" s="1"/>
  <c r="F16" i="3"/>
  <c r="N7" i="1"/>
  <c r="N9" i="1" s="1"/>
  <c r="N10" i="1" s="1"/>
  <c r="F8" i="3"/>
  <c r="M9" i="1"/>
  <c r="M10" i="1" s="1"/>
  <c r="H7" i="1"/>
  <c r="L9" i="1"/>
  <c r="L10" i="1" s="1"/>
  <c r="M17" i="3" l="1"/>
  <c r="M16" i="3"/>
  <c r="N16" i="3" s="1"/>
  <c r="H6" i="1"/>
  <c r="H8" i="1" l="1"/>
  <c r="H5" i="1"/>
  <c r="H4" i="1"/>
  <c r="K9" i="1"/>
  <c r="K10" i="1" s="1"/>
  <c r="I9" i="1"/>
  <c r="I10" i="1" s="1"/>
  <c r="J9" i="1"/>
  <c r="J10" i="1" s="1"/>
  <c r="E9" i="1" l="1"/>
  <c r="F8" i="1" l="1"/>
  <c r="F7" i="1"/>
  <c r="E10" i="1"/>
  <c r="F6" i="1"/>
  <c r="F5" i="1"/>
  <c r="F4" i="1"/>
  <c r="F9"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Butler, Elizabeth (RCO)</author>
  </authors>
  <commentList>
    <comment ref="G5" authorId="0" shapeId="0" xr:uid="{00000000-0006-0000-0000-000002000000}">
      <text>
        <r>
          <rPr>
            <b/>
            <sz val="9"/>
            <color indexed="81"/>
            <rFont val="Tahoma"/>
            <charset val="1"/>
          </rPr>
          <t>Butler, Elizabeth (RCO):</t>
        </r>
        <r>
          <rPr>
            <sz val="9"/>
            <color indexed="81"/>
            <rFont val="Tahoma"/>
            <charset val="1"/>
          </rPr>
          <t xml:space="preserve">
Application included $9,995,728 match
Kay got approval to reduce to ESRP  minimum required of 30% (of ESRP + Match) so $407,143 increased to $428,572 w/ +$50K ESRP
</t>
        </r>
      </text>
    </comment>
    <comment ref="G7" authorId="0" shapeId="0" xr:uid="{C9A61546-BDCB-4D36-B512-541F412CF491}">
      <text>
        <r>
          <rPr>
            <b/>
            <sz val="9"/>
            <color indexed="81"/>
            <rFont val="Tahoma"/>
            <charset val="1"/>
          </rPr>
          <t>Butler, Elizabeth (RCO):</t>
        </r>
        <r>
          <rPr>
            <sz val="9"/>
            <color indexed="81"/>
            <rFont val="Tahoma"/>
            <charset val="1"/>
          </rPr>
          <t xml:space="preserve">
MA secured Kaleen's approval to remove the RR Bridge costs from the Water Access scope, which significantly reduced required match amount. This reflects the minimum $1:$1 match for WWRP.</t>
        </r>
      </text>
    </comment>
    <comment ref="E8" authorId="0" shapeId="0" xr:uid="{00000000-0006-0000-0000-000005000000}">
      <text>
        <r>
          <rPr>
            <b/>
            <sz val="9"/>
            <color indexed="81"/>
            <rFont val="Tahoma"/>
            <family val="2"/>
          </rPr>
          <t>Butler, Elizabeth (RCO):</t>
        </r>
        <r>
          <rPr>
            <sz val="9"/>
            <color indexed="81"/>
            <rFont val="Tahoma"/>
            <family val="2"/>
          </rPr>
          <t xml:space="preserve">
This is the amount of funding initially calculated to meet Snohomish County match commitments.
At least 10% of agreement amount must be local match.
</t>
        </r>
      </text>
    </comment>
  </commentList>
</comments>
</file>

<file path=xl/sharedStrings.xml><?xml version="1.0" encoding="utf-8"?>
<sst xmlns="http://schemas.openxmlformats.org/spreadsheetml/2006/main" count="82" uniqueCount="63">
  <si>
    <t>Meadowdale Match</t>
  </si>
  <si>
    <t>18-1259</t>
  </si>
  <si>
    <t>Salmon State + PSAR</t>
  </si>
  <si>
    <t>Project Number</t>
  </si>
  <si>
    <t>Funding Source</t>
  </si>
  <si>
    <t>Match Sources</t>
  </si>
  <si>
    <t>18-1587</t>
  </si>
  <si>
    <t>ESRP</t>
  </si>
  <si>
    <t>18-1504</t>
  </si>
  <si>
    <t>ALEA</t>
  </si>
  <si>
    <t>Snohomish County</t>
  </si>
  <si>
    <t>Total (sum across right)</t>
  </si>
  <si>
    <t>Total (sum above):</t>
  </si>
  <si>
    <t>Grant Request Amount</t>
  </si>
  <si>
    <t>Award Amount</t>
  </si>
  <si>
    <t>Match Required</t>
  </si>
  <si>
    <t>Agreement Total</t>
  </si>
  <si>
    <t>10% local match reqd</t>
  </si>
  <si>
    <t>% Project</t>
  </si>
  <si>
    <t>18-1507</t>
  </si>
  <si>
    <t>WWRP-Water Access</t>
  </si>
  <si>
    <t>Sal/PSAR       18-1259</t>
  </si>
  <si>
    <t>ESRP             18-1587</t>
  </si>
  <si>
    <t>WWRP-WA 18-1507</t>
  </si>
  <si>
    <t>ALEA             18-1504</t>
  </si>
  <si>
    <t>Balance</t>
  </si>
  <si>
    <t>Billing #1</t>
  </si>
  <si>
    <t>Strider Construction</t>
  </si>
  <si>
    <t>Non-Reimb Amount</t>
  </si>
  <si>
    <t>Total Amt</t>
  </si>
  <si>
    <t>Non-Reim Type</t>
  </si>
  <si>
    <t>Grant Fed</t>
  </si>
  <si>
    <t>Description</t>
  </si>
  <si>
    <t>Beach &amp; Estuary Sand/Gravel/Substrates/Armoring/LWD</t>
  </si>
  <si>
    <t>Temp Erosion &amp; Sediment Control, Clearing &amp; Grubbing</t>
  </si>
  <si>
    <t>Temp Erosion &amp; Sediment Control, Clearing &amp; Grubbing, Subsurface Debris Removal, Select Fill, Beach &amp; Estuary: Sand/Gravel/Substrates/Armoring/LWD, Erosion Control Fabrics</t>
  </si>
  <si>
    <t xml:space="preserve"> Paid To</t>
  </si>
  <si>
    <t>CONTRUCTION</t>
  </si>
  <si>
    <t>AA&amp;E</t>
  </si>
  <si>
    <t>Anchor QEA</t>
  </si>
  <si>
    <t>Cultural Resources Construction Observation</t>
  </si>
  <si>
    <t>BILL #1 TOTAL</t>
  </si>
  <si>
    <t>FUNDING SCOPES:</t>
  </si>
  <si>
    <t>B. Eligible Scope Activities by Funding Source</t>
  </si>
  <si>
    <r>
      <t xml:space="preserve">1) The </t>
    </r>
    <r>
      <rPr>
        <b/>
        <sz val="10"/>
        <color theme="1"/>
        <rFont val="Arial"/>
        <family val="2"/>
      </rPr>
      <t>Salmon State, PSAR, and ESRP</t>
    </r>
    <r>
      <rPr>
        <sz val="10"/>
        <color theme="1"/>
        <rFont val="Arial"/>
        <family val="2"/>
      </rPr>
      <t xml:space="preserve"> funds are for the </t>
    </r>
    <r>
      <rPr>
        <i/>
        <sz val="10"/>
        <color theme="1"/>
        <rFont val="Arial"/>
        <family val="2"/>
      </rPr>
      <t>Restoration for rearing juvenile Chinook and other salmonids</t>
    </r>
    <r>
      <rPr>
        <sz val="10"/>
        <color theme="1"/>
        <rFont val="Arial"/>
        <family val="2"/>
      </rPr>
      <t xml:space="preserve"> project elements as outlined in the State Agreement Description, which includes relocating recreational infrastructure out of the restoration area. This funding is also eligible to be used for a portion of the BNSF Railroad bridge construction, if needed. However, county funds and a Federal Highways Administration grant are expected to be sufficient to afford RR bridge construction, and therefore, it is expected that the RR bridge element will be amended out of the scope once the project is complete.</t>
    </r>
  </si>
  <si>
    <r>
      <t xml:space="preserve">2) The </t>
    </r>
    <r>
      <rPr>
        <b/>
        <sz val="10"/>
        <color theme="1"/>
        <rFont val="Arial"/>
        <family val="2"/>
      </rPr>
      <t xml:space="preserve">ALEA </t>
    </r>
    <r>
      <rPr>
        <sz val="10"/>
        <color theme="1"/>
        <rFont val="Arial"/>
        <family val="2"/>
      </rPr>
      <t>funding is eligible for restoration costs and park improvements.</t>
    </r>
  </si>
  <si>
    <r>
      <t xml:space="preserve">3) While habitat restoration elements are eligible for reimbursement with </t>
    </r>
    <r>
      <rPr>
        <b/>
        <sz val="10"/>
        <color theme="1"/>
        <rFont val="Arial"/>
        <family val="2"/>
      </rPr>
      <t>WWRP-Water Access</t>
    </r>
    <r>
      <rPr>
        <sz val="10"/>
        <color theme="1"/>
        <rFont val="Arial"/>
        <family val="2"/>
      </rPr>
      <t>, this funding will be used to construct the public access improvements.</t>
    </r>
  </si>
  <si>
    <t>Scope</t>
  </si>
  <si>
    <t>Salmon Habitat Restoration Including relocating recreational infrastructure out of the restoration area (portion of Bridge cost if needed).</t>
  </si>
  <si>
    <t>Restoration Costs + Park Improvements</t>
  </si>
  <si>
    <t>SNOCO MATCH IN BILLING NO 1</t>
  </si>
  <si>
    <t>SAL STATE</t>
  </si>
  <si>
    <t>PSAR</t>
  </si>
  <si>
    <t xml:space="preserve"> WWRP-WA</t>
  </si>
  <si>
    <t>County Match</t>
  </si>
  <si>
    <t>TOTAL FUNDING FOR EXPEND</t>
  </si>
  <si>
    <t>Check</t>
  </si>
  <si>
    <t>BALANCE REMAINING:</t>
  </si>
  <si>
    <t xml:space="preserve">BILLING 1 NOTES:  PSAR/SAL STATE TEMPORARILY  MEET $428,572 MATCH REQS FOR ESRP, UNTIL THE ALEA GRANT IS EXPENDED… </t>
  </si>
  <si>
    <t>Expenditure Amount</t>
  </si>
  <si>
    <t>Temp Erosion &amp; Sediment Control, Clearing &amp; Grubbing, Earthwork, Subsurface Debris Removal, Select Fill</t>
  </si>
  <si>
    <t>Project Admin, Preconstruction Services, Construction Phase Services, Civil Engineering &amp; Design Support</t>
  </si>
  <si>
    <t>Equinox Research &amp; Consulting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</si>
</sst>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_(&quot;$&quot;* #,##0_);_(&quot;$&quot;* \(#,##0\);_(&quot;$&quot;* &quot;-&quot;??_);_(@_)"/>
  </numFmts>
  <fonts count="16" x14ac:knownFonts="1">
    <font>
      <sz val="11"/>
      <color theme="1"/>
      <name val="Calibri"/>
      <family val="2"/>
      <scheme val="minor"/>
    </font>
    <font>
      <sz val="11"/>
      <color theme="1"/>
      <name val="Calibri"/>
      <family val="2"/>
      <scheme val="minor"/>
    </font>
    <font>
      <sz val="11"/>
      <color rgb="FF1F497D"/>
      <name val="Calibri"/>
      <family val="2"/>
      <scheme val="minor"/>
    </font>
    <font>
      <i/>
      <sz val="11"/>
      <color theme="1"/>
      <name val="Calibri"/>
      <family val="2"/>
      <scheme val="minor"/>
    </font>
    <font>
      <sz val="9"/>
      <color indexed="81"/>
      <name val="Tahoma"/>
      <family val="2"/>
    </font>
    <font>
      <b/>
      <sz val="9"/>
      <color indexed="81"/>
      <name val="Tahoma"/>
      <family val="2"/>
    </font>
    <font>
      <sz val="9"/>
      <color indexed="81"/>
      <name val="Tahoma"/>
      <charset val="1"/>
    </font>
    <font>
      <b/>
      <sz val="9"/>
      <color indexed="81"/>
      <name val="Tahoma"/>
      <charset val="1"/>
    </font>
    <font>
      <b/>
      <sz val="11"/>
      <color theme="1"/>
      <name val="Calibri"/>
      <family val="2"/>
      <scheme val="minor"/>
    </font>
    <font>
      <b/>
      <i/>
      <sz val="11"/>
      <color theme="1"/>
      <name val="Calibri"/>
      <family val="2"/>
      <scheme val="minor"/>
    </font>
    <font>
      <b/>
      <i/>
      <sz val="10"/>
      <color theme="1"/>
      <name val="Arial"/>
      <family val="2"/>
    </font>
    <font>
      <sz val="10"/>
      <color theme="1"/>
      <name val="Arial"/>
      <family val="2"/>
    </font>
    <font>
      <b/>
      <sz val="10"/>
      <color theme="1"/>
      <name val="Arial"/>
      <family val="2"/>
    </font>
    <font>
      <i/>
      <sz val="10"/>
      <color theme="1"/>
      <name val="Arial"/>
      <family val="2"/>
    </font>
    <font>
      <sz val="11"/>
      <name val="Calibri"/>
      <family val="2"/>
      <scheme val="minor"/>
    </font>
    <font>
      <b/>
      <sz val="11"/>
      <color theme="9" tint="-0.499984740745262"/>
      <name val="Calibri"/>
      <family val="2"/>
      <scheme val="minor"/>
    </font>
  </fonts>
  <fills count="16">
    <fill>
      <patternFill patternType="none"/>
    </fill>
    <fill>
      <patternFill patternType="gray125"/>
    </fill>
    <fill>
      <patternFill patternType="solid">
        <fgColor theme="1"/>
        <bgColor indexed="64"/>
      </patternFill>
    </fill>
    <fill>
      <patternFill patternType="solid">
        <fgColor theme="4" tint="0.79998168889431442"/>
        <bgColor indexed="64"/>
      </patternFill>
    </fill>
    <fill>
      <patternFill patternType="solid">
        <fgColor theme="4" tint="0.39997558519241921"/>
        <bgColor indexed="64"/>
      </patternFill>
    </fill>
    <fill>
      <patternFill patternType="solid">
        <fgColor theme="7" tint="0.79998168889431442"/>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7" tint="0.59999389629810485"/>
        <bgColor indexed="64"/>
      </patternFill>
    </fill>
    <fill>
      <patternFill patternType="solid">
        <fgColor theme="5" tint="0.59999389629810485"/>
        <bgColor indexed="64"/>
      </patternFill>
    </fill>
    <fill>
      <patternFill patternType="solid">
        <fgColor theme="3" tint="0.79998168889431442"/>
        <bgColor indexed="64"/>
      </patternFill>
    </fill>
    <fill>
      <patternFill patternType="solid">
        <fgColor theme="3" tint="0.59999389629810485"/>
        <bgColor indexed="64"/>
      </patternFill>
    </fill>
    <fill>
      <patternFill patternType="solid">
        <fgColor theme="6" tint="0.59999389629810485"/>
        <bgColor indexed="64"/>
      </patternFill>
    </fill>
    <fill>
      <patternFill patternType="solid">
        <fgColor theme="4" tint="0.59999389629810485"/>
        <bgColor indexed="64"/>
      </patternFill>
    </fill>
    <fill>
      <patternFill patternType="solid">
        <fgColor theme="6" tint="0.7999816888943144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style="double">
        <color indexed="64"/>
      </bottom>
      <diagonal/>
    </border>
    <border>
      <left style="thin">
        <color indexed="64"/>
      </left>
      <right/>
      <top/>
      <bottom style="thin">
        <color indexed="64"/>
      </bottom>
      <diagonal/>
    </border>
    <border>
      <left/>
      <right/>
      <top/>
      <bottom style="thin">
        <color indexed="64"/>
      </bottom>
      <diagonal/>
    </border>
    <border>
      <left/>
      <right/>
      <top/>
      <bottom style="double">
        <color indexed="64"/>
      </bottom>
      <diagonal/>
    </border>
    <border>
      <left/>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149">
    <xf numFmtId="0" fontId="0" fillId="0" borderId="0" xfId="0"/>
    <xf numFmtId="164" fontId="0" fillId="2" borderId="1" xfId="1" applyNumberFormat="1" applyFont="1" applyFill="1" applyBorder="1"/>
    <xf numFmtId="164" fontId="0" fillId="3" borderId="1" xfId="1" applyNumberFormat="1" applyFont="1" applyFill="1" applyBorder="1"/>
    <xf numFmtId="164" fontId="0" fillId="5" borderId="1" xfId="1" applyNumberFormat="1" applyFont="1" applyFill="1" applyBorder="1"/>
    <xf numFmtId="164" fontId="0" fillId="7" borderId="1" xfId="1" applyNumberFormat="1" applyFont="1" applyFill="1" applyBorder="1"/>
    <xf numFmtId="0" fontId="0" fillId="8" borderId="0" xfId="0" applyFill="1"/>
    <xf numFmtId="164" fontId="0" fillId="8" borderId="1" xfId="1" applyNumberFormat="1" applyFont="1" applyFill="1" applyBorder="1"/>
    <xf numFmtId="164" fontId="0" fillId="5" borderId="1" xfId="0" applyNumberFormat="1" applyFill="1" applyBorder="1"/>
    <xf numFmtId="44" fontId="0" fillId="0" borderId="0" xfId="0" applyNumberFormat="1"/>
    <xf numFmtId="44" fontId="0" fillId="0" borderId="0" xfId="1" applyFont="1"/>
    <xf numFmtId="164" fontId="0" fillId="0" borderId="0" xfId="0" applyNumberFormat="1"/>
    <xf numFmtId="164" fontId="0" fillId="11" borderId="1" xfId="1" applyNumberFormat="1" applyFont="1" applyFill="1" applyBorder="1"/>
    <xf numFmtId="0" fontId="0" fillId="6" borderId="1" xfId="0" applyFill="1" applyBorder="1" applyAlignment="1">
      <alignment horizontal="center" wrapText="1"/>
    </xf>
    <xf numFmtId="0" fontId="0" fillId="10" borderId="1" xfId="0" applyFill="1" applyBorder="1" applyAlignment="1">
      <alignment horizontal="center" wrapText="1"/>
    </xf>
    <xf numFmtId="0" fontId="0" fillId="12" borderId="1" xfId="0" applyFill="1" applyBorder="1" applyAlignment="1">
      <alignment horizontal="center" wrapText="1"/>
    </xf>
    <xf numFmtId="0" fontId="0" fillId="9" borderId="1" xfId="0" applyFill="1" applyBorder="1" applyAlignment="1">
      <alignment horizontal="center" wrapText="1"/>
    </xf>
    <xf numFmtId="0" fontId="8" fillId="0" borderId="0" xfId="0" applyFont="1"/>
    <xf numFmtId="0" fontId="0" fillId="4" borderId="2" xfId="0" applyFill="1" applyBorder="1" applyAlignment="1">
      <alignment horizontal="center" wrapText="1"/>
    </xf>
    <xf numFmtId="164" fontId="0" fillId="2" borderId="2" xfId="1" applyNumberFormat="1" applyFont="1" applyFill="1" applyBorder="1"/>
    <xf numFmtId="164" fontId="0" fillId="3" borderId="2" xfId="1" applyNumberFormat="1" applyFont="1" applyFill="1" applyBorder="1"/>
    <xf numFmtId="0" fontId="0" fillId="3" borderId="1" xfId="0" applyFill="1" applyBorder="1"/>
    <xf numFmtId="9" fontId="0" fillId="3" borderId="1" xfId="2" applyFont="1" applyFill="1" applyBorder="1"/>
    <xf numFmtId="164" fontId="0" fillId="3" borderId="1" xfId="0" applyNumberFormat="1" applyFill="1" applyBorder="1"/>
    <xf numFmtId="0" fontId="0" fillId="7" borderId="1" xfId="0" applyFill="1" applyBorder="1"/>
    <xf numFmtId="9" fontId="0" fillId="7" borderId="1" xfId="2" applyFont="1" applyFill="1" applyBorder="1"/>
    <xf numFmtId="164" fontId="0" fillId="7" borderId="1" xfId="0" applyNumberFormat="1" applyFill="1" applyBorder="1"/>
    <xf numFmtId="0" fontId="0" fillId="8" borderId="1" xfId="0" applyFill="1" applyBorder="1"/>
    <xf numFmtId="9" fontId="0" fillId="8" borderId="1" xfId="2" applyFont="1" applyFill="1" applyBorder="1"/>
    <xf numFmtId="164" fontId="2" fillId="8" borderId="1" xfId="1" applyNumberFormat="1" applyFont="1" applyFill="1" applyBorder="1"/>
    <xf numFmtId="164" fontId="0" fillId="8" borderId="1" xfId="0" applyNumberFormat="1" applyFill="1" applyBorder="1"/>
    <xf numFmtId="0" fontId="0" fillId="11" borderId="1" xfId="0" applyFill="1" applyBorder="1"/>
    <xf numFmtId="9" fontId="0" fillId="11" borderId="1" xfId="2" applyFont="1" applyFill="1" applyBorder="1"/>
    <xf numFmtId="164" fontId="2" fillId="11" borderId="1" xfId="1" applyNumberFormat="1" applyFont="1" applyFill="1" applyBorder="1"/>
    <xf numFmtId="164" fontId="0" fillId="11" borderId="1" xfId="0" applyNumberFormat="1" applyFill="1" applyBorder="1"/>
    <xf numFmtId="44" fontId="0" fillId="6" borderId="1" xfId="0" applyNumberFormat="1" applyFill="1" applyBorder="1"/>
    <xf numFmtId="0" fontId="8" fillId="6" borderId="1" xfId="0" applyFont="1" applyFill="1" applyBorder="1"/>
    <xf numFmtId="44" fontId="8" fillId="6" borderId="1" xfId="0" applyNumberFormat="1" applyFont="1" applyFill="1" applyBorder="1"/>
    <xf numFmtId="0" fontId="8" fillId="0" borderId="1" xfId="0" applyFont="1" applyBorder="1" applyAlignment="1">
      <alignment horizontal="center" wrapText="1"/>
    </xf>
    <xf numFmtId="14" fontId="0" fillId="0" borderId="0" xfId="0" applyNumberFormat="1" applyAlignment="1">
      <alignment vertical="top"/>
    </xf>
    <xf numFmtId="164" fontId="3" fillId="3" borderId="5" xfId="1" applyNumberFormat="1" applyFont="1" applyFill="1" applyBorder="1"/>
    <xf numFmtId="164" fontId="3" fillId="7" borderId="6" xfId="1" applyNumberFormat="1" applyFont="1" applyFill="1" applyBorder="1"/>
    <xf numFmtId="164" fontId="3" fillId="8" borderId="6" xfId="1" applyNumberFormat="1" applyFont="1" applyFill="1" applyBorder="1"/>
    <xf numFmtId="164" fontId="3" fillId="11" borderId="6" xfId="1" applyNumberFormat="1" applyFont="1" applyFill="1" applyBorder="1"/>
    <xf numFmtId="164" fontId="3" fillId="5" borderId="6" xfId="1" applyNumberFormat="1" applyFont="1" applyFill="1" applyBorder="1"/>
    <xf numFmtId="164" fontId="3" fillId="3" borderId="7" xfId="1" applyNumberFormat="1" applyFont="1" applyFill="1" applyBorder="1"/>
    <xf numFmtId="164" fontId="3" fillId="7" borderId="7" xfId="1" applyNumberFormat="1" applyFont="1" applyFill="1" applyBorder="1"/>
    <xf numFmtId="164" fontId="3" fillId="8" borderId="7" xfId="1" applyNumberFormat="1" applyFont="1" applyFill="1" applyBorder="1"/>
    <xf numFmtId="164" fontId="3" fillId="11" borderId="7" xfId="1" applyNumberFormat="1" applyFont="1" applyFill="1" applyBorder="1"/>
    <xf numFmtId="164" fontId="3" fillId="5" borderId="7" xfId="1" applyNumberFormat="1" applyFont="1" applyFill="1" applyBorder="1"/>
    <xf numFmtId="164" fontId="0" fillId="3" borderId="4" xfId="1" applyNumberFormat="1" applyFont="1" applyFill="1" applyBorder="1"/>
    <xf numFmtId="164" fontId="0" fillId="7" borderId="4" xfId="1" applyNumberFormat="1" applyFont="1" applyFill="1" applyBorder="1"/>
    <xf numFmtId="164" fontId="0" fillId="8" borderId="4" xfId="1" applyNumberFormat="1" applyFont="1" applyFill="1" applyBorder="1"/>
    <xf numFmtId="164" fontId="0" fillId="11" borderId="4" xfId="1" applyNumberFormat="1" applyFont="1" applyFill="1" applyBorder="1"/>
    <xf numFmtId="0" fontId="0" fillId="2" borderId="4" xfId="0" applyFill="1" applyBorder="1"/>
    <xf numFmtId="164" fontId="8" fillId="0" borderId="6" xfId="0" applyNumberFormat="1" applyFont="1" applyBorder="1"/>
    <xf numFmtId="9" fontId="8" fillId="0" borderId="6" xfId="2" applyFont="1" applyBorder="1"/>
    <xf numFmtId="164" fontId="0" fillId="5" borderId="4" xfId="0" applyNumberFormat="1" applyFill="1" applyBorder="1"/>
    <xf numFmtId="9" fontId="0" fillId="5" borderId="4" xfId="2" applyFont="1" applyFill="1" applyBorder="1"/>
    <xf numFmtId="0" fontId="0" fillId="0" borderId="6" xfId="0" applyBorder="1"/>
    <xf numFmtId="0" fontId="9" fillId="0" borderId="6" xfId="0" applyFont="1" applyBorder="1" applyAlignment="1">
      <alignment horizontal="right"/>
    </xf>
    <xf numFmtId="0" fontId="0" fillId="5" borderId="4" xfId="0" applyFill="1" applyBorder="1"/>
    <xf numFmtId="0" fontId="8" fillId="0" borderId="1" xfId="0" applyFont="1" applyBorder="1" applyAlignment="1">
      <alignment horizontal="center"/>
    </xf>
    <xf numFmtId="0" fontId="8" fillId="0" borderId="8" xfId="0" applyFont="1" applyBorder="1" applyAlignment="1">
      <alignment horizontal="right"/>
    </xf>
    <xf numFmtId="0" fontId="8" fillId="0" borderId="9" xfId="0" applyFont="1" applyBorder="1" applyAlignment="1">
      <alignment horizontal="right"/>
    </xf>
    <xf numFmtId="0" fontId="8" fillId="0" borderId="5" xfId="0" applyFont="1" applyBorder="1" applyAlignment="1">
      <alignment horizontal="right"/>
    </xf>
    <xf numFmtId="0" fontId="0" fillId="0" borderId="3" xfId="0" applyBorder="1" applyAlignment="1">
      <alignment horizontal="center"/>
    </xf>
    <xf numFmtId="0" fontId="0" fillId="0" borderId="2" xfId="0" applyBorder="1" applyAlignment="1">
      <alignment horizontal="center"/>
    </xf>
    <xf numFmtId="0" fontId="8" fillId="0" borderId="3" xfId="0" applyFont="1" applyBorder="1" applyAlignment="1">
      <alignment horizontal="right"/>
    </xf>
    <xf numFmtId="0" fontId="8" fillId="0" borderId="2" xfId="0" applyFont="1" applyBorder="1" applyAlignment="1">
      <alignment horizontal="right"/>
    </xf>
    <xf numFmtId="3" fontId="8" fillId="0" borderId="0" xfId="0" applyNumberFormat="1" applyFont="1"/>
    <xf numFmtId="0" fontId="0" fillId="0" borderId="0" xfId="0" applyAlignment="1">
      <alignment wrapText="1"/>
    </xf>
    <xf numFmtId="0" fontId="8" fillId="0" borderId="0" xfId="0" applyFont="1" applyAlignment="1">
      <alignment wrapText="1"/>
    </xf>
    <xf numFmtId="0" fontId="0" fillId="0" borderId="10" xfId="0" applyBorder="1"/>
    <xf numFmtId="0" fontId="0" fillId="0" borderId="10" xfId="0" applyBorder="1" applyAlignment="1">
      <alignment wrapText="1"/>
    </xf>
    <xf numFmtId="44" fontId="0" fillId="0" borderId="10" xfId="1" applyFont="1" applyBorder="1"/>
    <xf numFmtId="0" fontId="0" fillId="0" borderId="11" xfId="0" applyBorder="1" applyAlignment="1">
      <alignment wrapText="1"/>
    </xf>
    <xf numFmtId="44" fontId="0" fillId="0" borderId="11" xfId="1" applyFont="1" applyBorder="1"/>
    <xf numFmtId="0" fontId="0" fillId="0" borderId="11" xfId="0" applyBorder="1"/>
    <xf numFmtId="44" fontId="8" fillId="0" borderId="0" xfId="1" applyFont="1"/>
    <xf numFmtId="0" fontId="8" fillId="0" borderId="0" xfId="0" applyFont="1" applyAlignment="1">
      <alignment horizontal="right" wrapText="1"/>
    </xf>
    <xf numFmtId="0" fontId="10" fillId="0" borderId="0" xfId="0" applyFont="1" applyAlignment="1">
      <alignment vertical="center"/>
    </xf>
    <xf numFmtId="0" fontId="0" fillId="3" borderId="1" xfId="0" applyFill="1" applyBorder="1" applyAlignment="1">
      <alignment wrapText="1"/>
    </xf>
    <xf numFmtId="0" fontId="0" fillId="7" borderId="1" xfId="0" applyFill="1" applyBorder="1" applyAlignment="1">
      <alignment wrapText="1"/>
    </xf>
    <xf numFmtId="0" fontId="0" fillId="8" borderId="1" xfId="0" applyFill="1" applyBorder="1" applyAlignment="1">
      <alignment wrapText="1"/>
    </xf>
    <xf numFmtId="0" fontId="0" fillId="11" borderId="1" xfId="0" applyFill="1" applyBorder="1" applyAlignment="1">
      <alignment wrapText="1"/>
    </xf>
    <xf numFmtId="0" fontId="0" fillId="5" borderId="4" xfId="0" applyFill="1" applyBorder="1" applyAlignment="1">
      <alignment wrapText="1"/>
    </xf>
    <xf numFmtId="0" fontId="0" fillId="0" borderId="2" xfId="0" applyBorder="1" applyAlignment="1">
      <alignment horizontal="center" wrapText="1"/>
    </xf>
    <xf numFmtId="0" fontId="11" fillId="0" borderId="0" xfId="0" applyFont="1" applyAlignment="1">
      <alignment horizontal="left" wrapText="1"/>
    </xf>
    <xf numFmtId="0" fontId="0" fillId="0" borderId="0" xfId="0" applyAlignment="1"/>
    <xf numFmtId="0" fontId="11" fillId="0" borderId="0" xfId="0" applyFont="1" applyAlignment="1"/>
    <xf numFmtId="0" fontId="14" fillId="13" borderId="1" xfId="0" applyFont="1" applyFill="1" applyBorder="1" applyAlignment="1">
      <alignment wrapText="1"/>
    </xf>
    <xf numFmtId="44" fontId="14" fillId="13" borderId="1" xfId="1" applyFont="1" applyFill="1" applyBorder="1"/>
    <xf numFmtId="44" fontId="14" fillId="13" borderId="1" xfId="0" applyNumberFormat="1" applyFont="1" applyFill="1" applyBorder="1"/>
    <xf numFmtId="44" fontId="14" fillId="13" borderId="6" xfId="0" applyNumberFormat="1" applyFont="1" applyFill="1" applyBorder="1"/>
    <xf numFmtId="0" fontId="14" fillId="13" borderId="4" xfId="0" applyFont="1" applyFill="1" applyBorder="1"/>
    <xf numFmtId="44" fontId="14" fillId="13" borderId="12" xfId="0" applyNumberFormat="1" applyFont="1" applyFill="1" applyBorder="1"/>
    <xf numFmtId="44" fontId="0" fillId="0" borderId="10" xfId="0" applyNumberFormat="1" applyBorder="1"/>
    <xf numFmtId="44" fontId="0" fillId="0" borderId="11" xfId="0" applyNumberFormat="1" applyBorder="1"/>
    <xf numFmtId="0" fontId="15" fillId="0" borderId="0" xfId="0" applyFont="1" applyAlignment="1">
      <alignment wrapText="1"/>
    </xf>
    <xf numFmtId="0" fontId="15" fillId="0" borderId="0" xfId="0" applyFont="1"/>
    <xf numFmtId="44" fontId="15" fillId="0" borderId="0" xfId="1" applyFont="1" applyAlignment="1">
      <alignment horizontal="right"/>
    </xf>
    <xf numFmtId="44" fontId="15" fillId="0" borderId="0" xfId="0" applyNumberFormat="1" applyFont="1"/>
    <xf numFmtId="44" fontId="0" fillId="7" borderId="1" xfId="1" applyFont="1" applyFill="1" applyBorder="1"/>
    <xf numFmtId="44" fontId="0" fillId="5" borderId="1" xfId="1" applyFont="1" applyFill="1" applyBorder="1"/>
    <xf numFmtId="44" fontId="0" fillId="3" borderId="1" xfId="1" applyFont="1" applyFill="1" applyBorder="1"/>
    <xf numFmtId="44" fontId="0" fillId="14" borderId="1" xfId="1" applyFont="1" applyFill="1" applyBorder="1"/>
    <xf numFmtId="44" fontId="0" fillId="8" borderId="1" xfId="1" applyFont="1" applyFill="1" applyBorder="1"/>
    <xf numFmtId="44" fontId="0" fillId="15" borderId="1" xfId="1" applyFont="1" applyFill="1" applyBorder="1"/>
    <xf numFmtId="3" fontId="8" fillId="5" borderId="1" xfId="0" applyNumberFormat="1" applyFont="1" applyFill="1" applyBorder="1"/>
    <xf numFmtId="3" fontId="8" fillId="7" borderId="1" xfId="0" applyNumberFormat="1" applyFont="1" applyFill="1" applyBorder="1"/>
    <xf numFmtId="0" fontId="8" fillId="3" borderId="1" xfId="0" applyFont="1" applyFill="1" applyBorder="1"/>
    <xf numFmtId="0" fontId="8" fillId="14" borderId="1" xfId="0" applyFont="1" applyFill="1" applyBorder="1"/>
    <xf numFmtId="0" fontId="8" fillId="8" borderId="1" xfId="0" applyFont="1" applyFill="1" applyBorder="1"/>
    <xf numFmtId="0" fontId="8" fillId="15" borderId="1" xfId="0" applyFont="1" applyFill="1" applyBorder="1"/>
    <xf numFmtId="44" fontId="8" fillId="7" borderId="1" xfId="1" applyFont="1" applyFill="1" applyBorder="1"/>
    <xf numFmtId="44" fontId="8" fillId="3" borderId="1" xfId="1" applyFont="1" applyFill="1" applyBorder="1"/>
    <xf numFmtId="44" fontId="8" fillId="14" borderId="1" xfId="1" applyFont="1" applyFill="1" applyBorder="1"/>
    <xf numFmtId="44" fontId="8" fillId="8" borderId="1" xfId="1" applyFont="1" applyFill="1" applyBorder="1"/>
    <xf numFmtId="44" fontId="8" fillId="15" borderId="1" xfId="1" applyFont="1" applyFill="1" applyBorder="1"/>
    <xf numFmtId="44" fontId="15" fillId="5" borderId="1" xfId="1" applyFont="1" applyFill="1" applyBorder="1"/>
    <xf numFmtId="44" fontId="15" fillId="7" borderId="1" xfId="1" applyFont="1" applyFill="1" applyBorder="1"/>
    <xf numFmtId="44" fontId="15" fillId="3" borderId="1" xfId="1" applyFont="1" applyFill="1" applyBorder="1"/>
    <xf numFmtId="44" fontId="15" fillId="14" borderId="1" xfId="1" applyFont="1" applyFill="1" applyBorder="1"/>
    <xf numFmtId="44" fontId="15" fillId="8" borderId="1" xfId="1" applyFont="1" applyFill="1" applyBorder="1"/>
    <xf numFmtId="44" fontId="15" fillId="15" borderId="1" xfId="1" applyFont="1" applyFill="1" applyBorder="1"/>
    <xf numFmtId="44" fontId="0" fillId="5" borderId="6" xfId="1" applyFont="1" applyFill="1" applyBorder="1"/>
    <xf numFmtId="44" fontId="0" fillId="7" borderId="6" xfId="1" applyFont="1" applyFill="1" applyBorder="1"/>
    <xf numFmtId="44" fontId="0" fillId="3" borderId="6" xfId="1" applyFont="1" applyFill="1" applyBorder="1"/>
    <xf numFmtId="44" fontId="0" fillId="14" borderId="6" xfId="1" applyFont="1" applyFill="1" applyBorder="1"/>
    <xf numFmtId="44" fontId="0" fillId="8" borderId="6" xfId="1" applyFont="1" applyFill="1" applyBorder="1"/>
    <xf numFmtId="44" fontId="0" fillId="15" borderId="6" xfId="1" applyFont="1" applyFill="1" applyBorder="1"/>
    <xf numFmtId="44" fontId="0" fillId="5" borderId="4" xfId="1" applyFont="1" applyFill="1" applyBorder="1"/>
    <xf numFmtId="44" fontId="0" fillId="7" borderId="4" xfId="1" applyFont="1" applyFill="1" applyBorder="1"/>
    <xf numFmtId="44" fontId="0" fillId="3" borderId="4" xfId="1" applyFont="1" applyFill="1" applyBorder="1"/>
    <xf numFmtId="44" fontId="0" fillId="14" borderId="4" xfId="1" applyFont="1" applyFill="1" applyBorder="1"/>
    <xf numFmtId="44" fontId="0" fillId="8" borderId="4" xfId="1" applyFont="1" applyFill="1" applyBorder="1"/>
    <xf numFmtId="44" fontId="0" fillId="15" borderId="4" xfId="1" applyFont="1" applyFill="1" applyBorder="1"/>
    <xf numFmtId="44" fontId="8" fillId="5" borderId="6" xfId="1" applyFont="1" applyFill="1" applyBorder="1"/>
    <xf numFmtId="44" fontId="8" fillId="7" borderId="6" xfId="1" applyFont="1" applyFill="1" applyBorder="1"/>
    <xf numFmtId="44" fontId="8" fillId="3" borderId="6" xfId="1" applyFont="1" applyFill="1" applyBorder="1"/>
    <xf numFmtId="44" fontId="8" fillId="14" borderId="6" xfId="1" applyFont="1" applyFill="1" applyBorder="1"/>
    <xf numFmtId="44" fontId="8" fillId="8" borderId="6" xfId="1" applyFont="1" applyFill="1" applyBorder="1"/>
    <xf numFmtId="44" fontId="8" fillId="15" borderId="6" xfId="1" applyFont="1" applyFill="1" applyBorder="1"/>
    <xf numFmtId="44" fontId="0" fillId="5" borderId="12" xfId="1" applyFont="1" applyFill="1" applyBorder="1"/>
    <xf numFmtId="44" fontId="0" fillId="7" borderId="12" xfId="1" applyFont="1" applyFill="1" applyBorder="1"/>
    <xf numFmtId="44" fontId="0" fillId="3" borderId="12" xfId="1" applyFont="1" applyFill="1" applyBorder="1"/>
    <xf numFmtId="44" fontId="0" fillId="14" borderId="12" xfId="1" applyFont="1" applyFill="1" applyBorder="1"/>
    <xf numFmtId="44" fontId="0" fillId="8" borderId="12" xfId="1" applyFont="1" applyFill="1" applyBorder="1"/>
    <xf numFmtId="44" fontId="0" fillId="15" borderId="12" xfId="1" applyFont="1" applyFill="1" applyBorder="1"/>
  </cellXfs>
  <cellStyles count="3">
    <cellStyle name="Currency" xfId="1" builtinId="4"/>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9</xdr:col>
      <xdr:colOff>629427</xdr:colOff>
      <xdr:row>9</xdr:row>
      <xdr:rowOff>5045</xdr:rowOff>
    </xdr:to>
    <xdr:sp macro="" textlink="">
      <xdr:nvSpPr>
        <xdr:cNvPr id="2" name="EsriDoNotEdit">
          <a:extLst>
            <a:ext uri="{FF2B5EF4-FFF2-40B4-BE49-F238E27FC236}">
              <a16:creationId xmlns:a16="http://schemas.microsoft.com/office/drawing/2014/main" id="{00000000-0008-0000-0100-000002000000}"/>
            </a:ext>
          </a:extLst>
        </xdr:cNvPr>
        <xdr:cNvSpPr/>
      </xdr:nvSpPr>
      <xdr:spPr>
        <a:xfrm>
          <a:off x="0" y="0"/>
          <a:ext cx="6390147" cy="1650965"/>
        </a:xfrm>
        <a:prstGeom prst="rect">
          <a:avLst/>
        </a:prstGeom>
        <a:noFill/>
      </xdr:spPr>
      <xdr:txBody>
        <a:bodyPr wrap="none" lIns="91440" tIns="45720" rIns="91440" bIns="45720">
          <a:spAutoFit/>
        </a:bodyPr>
        <a:lstStyle/>
        <a:p>
          <a:pPr algn="ctr"/>
          <a:r>
            <a:rPr lang="en-U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DO NOT EDIT </a:t>
          </a:r>
        </a:p>
        <a:p>
          <a:pPr algn="ctr"/>
          <a:r>
            <a:rPr lang="en-U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 For Esri use only</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28"/>
  <sheetViews>
    <sheetView workbookViewId="0">
      <selection activeCell="D10" sqref="D10"/>
    </sheetView>
  </sheetViews>
  <sheetFormatPr defaultRowHeight="15" x14ac:dyDescent="0.25"/>
  <cols>
    <col min="1" max="1" width="9.85546875" customWidth="1"/>
    <col min="2" max="2" width="23.42578125" customWidth="1"/>
    <col min="3" max="3" width="45.28515625" style="70" customWidth="1"/>
    <col min="4" max="4" width="19.7109375" bestFit="1" customWidth="1"/>
    <col min="5" max="5" width="19.7109375" customWidth="1"/>
    <col min="6" max="6" width="9.28515625" bestFit="1" customWidth="1"/>
    <col min="7" max="7" width="17.5703125" bestFit="1" customWidth="1"/>
    <col min="8" max="8" width="20.140625" bestFit="1" customWidth="1"/>
    <col min="9" max="9" width="12.28515625" bestFit="1" customWidth="1"/>
    <col min="10" max="10" width="11.7109375" bestFit="1" customWidth="1"/>
    <col min="11" max="11" width="11" customWidth="1"/>
    <col min="12" max="12" width="11.42578125" customWidth="1"/>
    <col min="13" max="13" width="13.140625" customWidth="1"/>
    <col min="14" max="14" width="15.28515625" customWidth="1"/>
    <col min="15" max="15" width="11.5703125" bestFit="1" customWidth="1"/>
  </cols>
  <sheetData>
    <row r="1" spans="1:15" x14ac:dyDescent="0.25">
      <c r="A1" s="16" t="s">
        <v>0</v>
      </c>
    </row>
    <row r="2" spans="1:15" ht="26.25" customHeight="1" x14ac:dyDescent="0.25">
      <c r="A2" s="38">
        <v>44215</v>
      </c>
      <c r="I2" s="61" t="s">
        <v>5</v>
      </c>
      <c r="J2" s="61"/>
      <c r="K2" s="61"/>
      <c r="L2" s="61"/>
      <c r="M2" s="61"/>
    </row>
    <row r="3" spans="1:15" ht="28.5" customHeight="1" x14ac:dyDescent="0.25">
      <c r="A3" s="37" t="s">
        <v>3</v>
      </c>
      <c r="B3" s="37" t="s">
        <v>4</v>
      </c>
      <c r="C3" s="37" t="s">
        <v>47</v>
      </c>
      <c r="D3" s="37" t="s">
        <v>13</v>
      </c>
      <c r="E3" s="37" t="s">
        <v>14</v>
      </c>
      <c r="F3" s="37" t="s">
        <v>18</v>
      </c>
      <c r="G3" s="37" t="s">
        <v>15</v>
      </c>
      <c r="H3" s="37" t="s">
        <v>11</v>
      </c>
      <c r="I3" s="17" t="s">
        <v>21</v>
      </c>
      <c r="J3" s="12" t="s">
        <v>22</v>
      </c>
      <c r="K3" s="13" t="s">
        <v>24</v>
      </c>
      <c r="L3" s="14" t="s">
        <v>23</v>
      </c>
      <c r="M3" s="15" t="s">
        <v>10</v>
      </c>
      <c r="N3" s="90" t="s">
        <v>50</v>
      </c>
    </row>
    <row r="4" spans="1:15" ht="45" x14ac:dyDescent="0.25">
      <c r="A4" s="20" t="s">
        <v>1</v>
      </c>
      <c r="B4" s="20" t="s">
        <v>2</v>
      </c>
      <c r="C4" s="81" t="s">
        <v>48</v>
      </c>
      <c r="D4" s="2">
        <v>800000</v>
      </c>
      <c r="E4" s="2">
        <v>800000</v>
      </c>
      <c r="F4" s="21">
        <f>E4/E9</f>
        <v>0.22168088980492359</v>
      </c>
      <c r="G4" s="2">
        <v>158176</v>
      </c>
      <c r="H4" s="22">
        <f>SUM(I4:M4)</f>
        <v>158176</v>
      </c>
      <c r="I4" s="18"/>
      <c r="J4" s="4"/>
      <c r="K4" s="6">
        <v>71428</v>
      </c>
      <c r="L4" s="11">
        <v>65319</v>
      </c>
      <c r="M4" s="3">
        <v>21429</v>
      </c>
      <c r="N4" s="91">
        <v>21429</v>
      </c>
    </row>
    <row r="5" spans="1:15" ht="45" x14ac:dyDescent="0.25">
      <c r="A5" s="23" t="s">
        <v>6</v>
      </c>
      <c r="B5" s="23" t="s">
        <v>7</v>
      </c>
      <c r="C5" s="82" t="s">
        <v>48</v>
      </c>
      <c r="D5" s="4">
        <v>1000000</v>
      </c>
      <c r="E5" s="4">
        <v>1000000</v>
      </c>
      <c r="F5" s="24">
        <f>E5/E9</f>
        <v>0.27710111225615447</v>
      </c>
      <c r="G5" s="4">
        <v>428572</v>
      </c>
      <c r="H5" s="25">
        <f>SUM(I5:M5)</f>
        <v>428572</v>
      </c>
      <c r="I5" s="19">
        <v>0</v>
      </c>
      <c r="J5" s="1"/>
      <c r="K5" s="6">
        <v>428572</v>
      </c>
      <c r="L5" s="11"/>
      <c r="M5" s="7"/>
      <c r="N5" s="91"/>
      <c r="O5" s="10"/>
    </row>
    <row r="6" spans="1:15" x14ac:dyDescent="0.25">
      <c r="A6" s="26" t="s">
        <v>8</v>
      </c>
      <c r="B6" s="26" t="s">
        <v>9</v>
      </c>
      <c r="C6" s="83" t="s">
        <v>49</v>
      </c>
      <c r="D6" s="6">
        <v>500000</v>
      </c>
      <c r="E6" s="6">
        <v>500000</v>
      </c>
      <c r="F6" s="27">
        <f>E6/E9</f>
        <v>0.13855055612807723</v>
      </c>
      <c r="G6" s="28">
        <v>2389394</v>
      </c>
      <c r="H6" s="29">
        <f>SUM(I6:M6)</f>
        <v>2389394</v>
      </c>
      <c r="I6" s="19">
        <v>316738</v>
      </c>
      <c r="J6" s="4">
        <v>1000000</v>
      </c>
      <c r="K6" s="1"/>
      <c r="L6" s="11">
        <v>538759</v>
      </c>
      <c r="M6" s="7">
        <v>533897</v>
      </c>
      <c r="N6" s="91">
        <v>533897</v>
      </c>
    </row>
    <row r="7" spans="1:15" x14ac:dyDescent="0.25">
      <c r="A7" s="30" t="s">
        <v>19</v>
      </c>
      <c r="B7" s="30" t="s">
        <v>20</v>
      </c>
      <c r="C7" s="84" t="s">
        <v>49</v>
      </c>
      <c r="D7" s="11">
        <v>1000000</v>
      </c>
      <c r="E7" s="11">
        <v>604078</v>
      </c>
      <c r="F7" s="31">
        <f>E7/E9</f>
        <v>0.1673906856894733</v>
      </c>
      <c r="G7" s="32">
        <v>604078</v>
      </c>
      <c r="H7" s="33">
        <f>SUM(I7:M7)</f>
        <v>604078</v>
      </c>
      <c r="I7" s="19">
        <v>483262</v>
      </c>
      <c r="J7" s="4"/>
      <c r="K7" s="5"/>
      <c r="L7" s="1"/>
      <c r="M7" s="7">
        <v>120816</v>
      </c>
      <c r="N7" s="92">
        <f>('Billing Details by Fund Source'!D16)-('Match &amp; Balances'!N4+'Match &amp; Balances'!N6)</f>
        <v>64225.109999999986</v>
      </c>
    </row>
    <row r="8" spans="1:15" ht="15.75" thickBot="1" x14ac:dyDescent="0.3">
      <c r="A8" s="60"/>
      <c r="B8" s="60" t="s">
        <v>10</v>
      </c>
      <c r="C8" s="85"/>
      <c r="D8" s="56"/>
      <c r="E8" s="56">
        <v>704713</v>
      </c>
      <c r="F8" s="57">
        <f>E8/E9</f>
        <v>0.19527675612137141</v>
      </c>
      <c r="G8" s="56"/>
      <c r="H8" s="56">
        <f t="shared" ref="H8" si="0">SUM(I8:M8)</f>
        <v>0</v>
      </c>
      <c r="I8" s="49">
        <v>0</v>
      </c>
      <c r="J8" s="50">
        <v>0</v>
      </c>
      <c r="K8" s="51">
        <v>0</v>
      </c>
      <c r="L8" s="52"/>
      <c r="M8" s="53"/>
      <c r="N8" s="94"/>
    </row>
    <row r="9" spans="1:15" ht="16.5" thickTop="1" thickBot="1" x14ac:dyDescent="0.3">
      <c r="A9" s="62" t="s">
        <v>16</v>
      </c>
      <c r="B9" s="63"/>
      <c r="C9" s="63"/>
      <c r="D9" s="64"/>
      <c r="E9" s="54">
        <f>SUM(E4:E8)</f>
        <v>3608791</v>
      </c>
      <c r="F9" s="55">
        <f>SUM(F4:F8)</f>
        <v>0.99999999999999989</v>
      </c>
      <c r="G9" s="58"/>
      <c r="H9" s="59" t="s">
        <v>12</v>
      </c>
      <c r="I9" s="44">
        <f>SUM(I4:I8)</f>
        <v>800000</v>
      </c>
      <c r="J9" s="45">
        <f>SUM(J4:J8)</f>
        <v>1000000</v>
      </c>
      <c r="K9" s="46">
        <f>SUM(K4:K8)</f>
        <v>500000</v>
      </c>
      <c r="L9" s="47">
        <f>SUM(L4:L8)</f>
        <v>604078</v>
      </c>
      <c r="M9" s="48">
        <f>SUM(M4:M8)</f>
        <v>676142</v>
      </c>
      <c r="N9" s="95">
        <f>SUM(N4:N7)</f>
        <v>619551.11</v>
      </c>
    </row>
    <row r="10" spans="1:15" ht="15.75" thickTop="1" x14ac:dyDescent="0.25">
      <c r="A10" s="65"/>
      <c r="B10" s="66"/>
      <c r="C10" s="86"/>
      <c r="D10" s="35" t="s">
        <v>17</v>
      </c>
      <c r="E10" s="36">
        <f>E9*0.1</f>
        <v>360879.10000000003</v>
      </c>
      <c r="F10" s="34"/>
      <c r="G10" s="67" t="s">
        <v>25</v>
      </c>
      <c r="H10" s="68"/>
      <c r="I10" s="39">
        <f>E4-I9</f>
        <v>0</v>
      </c>
      <c r="J10" s="40">
        <f>E5-J9</f>
        <v>0</v>
      </c>
      <c r="K10" s="41">
        <f>E6-K9</f>
        <v>0</v>
      </c>
      <c r="L10" s="42">
        <f>E7-L9</f>
        <v>0</v>
      </c>
      <c r="M10" s="43">
        <f>E8-M9</f>
        <v>28571</v>
      </c>
      <c r="N10" s="93">
        <f>E8-N9</f>
        <v>85161.890000000014</v>
      </c>
    </row>
    <row r="13" spans="1:15" x14ac:dyDescent="0.25">
      <c r="N13" s="10"/>
    </row>
    <row r="21" spans="1:10" x14ac:dyDescent="0.25">
      <c r="G21" s="8"/>
      <c r="J21" s="10"/>
    </row>
    <row r="22" spans="1:10" x14ac:dyDescent="0.25">
      <c r="G22" s="8"/>
    </row>
    <row r="24" spans="1:10" x14ac:dyDescent="0.25">
      <c r="A24" t="s">
        <v>42</v>
      </c>
      <c r="G24" s="8"/>
    </row>
    <row r="25" spans="1:10" x14ac:dyDescent="0.25">
      <c r="A25" s="80" t="s">
        <v>43</v>
      </c>
      <c r="G25" s="9"/>
    </row>
    <row r="26" spans="1:10" ht="91.5" customHeight="1" x14ac:dyDescent="0.25">
      <c r="A26" s="87" t="s">
        <v>44</v>
      </c>
      <c r="B26" s="87"/>
      <c r="C26" s="87"/>
      <c r="D26" s="87"/>
    </row>
    <row r="27" spans="1:10" s="88" customFormat="1" ht="28.5" customHeight="1" x14ac:dyDescent="0.25">
      <c r="A27" s="89" t="s">
        <v>45</v>
      </c>
      <c r="C27" s="70"/>
    </row>
    <row r="28" spans="1:10" s="88" customFormat="1" ht="34.5" customHeight="1" x14ac:dyDescent="0.25">
      <c r="A28" s="87" t="s">
        <v>46</v>
      </c>
      <c r="B28" s="87"/>
      <c r="C28" s="87"/>
      <c r="D28" s="87"/>
    </row>
  </sheetData>
  <mergeCells count="6">
    <mergeCell ref="A28:D28"/>
    <mergeCell ref="I2:M2"/>
    <mergeCell ref="A9:D9"/>
    <mergeCell ref="A10:B10"/>
    <mergeCell ref="G10:H10"/>
    <mergeCell ref="A26:D26"/>
  </mergeCells>
  <pageMargins left="0.7" right="0.7" top="0.75" bottom="0.75" header="0.3" footer="0.3"/>
  <pageSetup orientation="portrait" verticalDpi="0"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FF95C7-8A32-477F-8F19-9A582E08C428}">
  <dimension ref="A1:N20"/>
  <sheetViews>
    <sheetView tabSelected="1" topLeftCell="C1" workbookViewId="0">
      <selection activeCell="B14" sqref="B14"/>
    </sheetView>
  </sheetViews>
  <sheetFormatPr defaultRowHeight="15" x14ac:dyDescent="0.25"/>
  <cols>
    <col min="1" max="1" width="19" style="70" bestFit="1" customWidth="1"/>
    <col min="2" max="2" width="97.28515625" style="70" bestFit="1" customWidth="1"/>
    <col min="3" max="3" width="18.5703125" bestFit="1" customWidth="1"/>
    <col min="4" max="4" width="19" bestFit="1" customWidth="1"/>
    <col min="5" max="5" width="14.85546875" bestFit="1" customWidth="1"/>
    <col min="6" max="6" width="14.28515625" bestFit="1" customWidth="1"/>
    <col min="7" max="8" width="14.28515625" customWidth="1"/>
    <col min="9" max="9" width="14" customWidth="1"/>
    <col min="10" max="10" width="12.42578125" customWidth="1"/>
    <col min="11" max="11" width="12.28515625" customWidth="1"/>
    <col min="12" max="12" width="12.5703125" bestFit="1" customWidth="1"/>
    <col min="13" max="13" width="31.5703125" customWidth="1"/>
    <col min="14" max="14" width="14.28515625" bestFit="1" customWidth="1"/>
  </cols>
  <sheetData>
    <row r="1" spans="1:14" x14ac:dyDescent="0.25">
      <c r="A1" s="70" t="s">
        <v>26</v>
      </c>
      <c r="D1" s="16"/>
      <c r="G1" s="103">
        <f>'Match &amp; Balances'!E8</f>
        <v>704713</v>
      </c>
      <c r="H1" s="102">
        <f>'Match &amp; Balances'!E5</f>
        <v>1000000</v>
      </c>
      <c r="I1" s="104">
        <v>191711</v>
      </c>
      <c r="J1" s="105">
        <v>608289</v>
      </c>
      <c r="K1" s="106">
        <f>'Match &amp; Balances'!E6</f>
        <v>500000</v>
      </c>
      <c r="L1" s="107">
        <f>'Match &amp; Balances'!E7</f>
        <v>604078</v>
      </c>
    </row>
    <row r="2" spans="1:14" s="16" customFormat="1" x14ac:dyDescent="0.25">
      <c r="A2" s="71" t="s">
        <v>36</v>
      </c>
      <c r="B2" s="71" t="s">
        <v>32</v>
      </c>
      <c r="C2" s="16" t="s">
        <v>59</v>
      </c>
      <c r="D2" s="16" t="s">
        <v>28</v>
      </c>
      <c r="E2" s="16" t="s">
        <v>30</v>
      </c>
      <c r="F2" s="69" t="s">
        <v>29</v>
      </c>
      <c r="G2" s="108" t="s">
        <v>54</v>
      </c>
      <c r="H2" s="109" t="s">
        <v>7</v>
      </c>
      <c r="I2" s="110" t="s">
        <v>51</v>
      </c>
      <c r="J2" s="111" t="s">
        <v>52</v>
      </c>
      <c r="K2" s="112" t="s">
        <v>9</v>
      </c>
      <c r="L2" s="113" t="s">
        <v>53</v>
      </c>
      <c r="M2" s="16" t="s">
        <v>55</v>
      </c>
      <c r="N2" s="16" t="s">
        <v>56</v>
      </c>
    </row>
    <row r="3" spans="1:14" s="16" customFormat="1" x14ac:dyDescent="0.25">
      <c r="A3" s="71" t="s">
        <v>37</v>
      </c>
      <c r="B3" s="71"/>
      <c r="F3" s="69"/>
      <c r="G3" s="108"/>
      <c r="H3" s="114"/>
      <c r="I3" s="115"/>
      <c r="J3" s="116"/>
      <c r="K3" s="117"/>
      <c r="L3" s="118"/>
    </row>
    <row r="4" spans="1:14" x14ac:dyDescent="0.25">
      <c r="A4" s="70" t="s">
        <v>27</v>
      </c>
      <c r="B4" s="70" t="s">
        <v>34</v>
      </c>
      <c r="C4" s="9">
        <v>272688</v>
      </c>
      <c r="D4" s="9">
        <v>24840</v>
      </c>
      <c r="E4" t="s">
        <v>31</v>
      </c>
      <c r="F4" s="9">
        <f>D4+C4</f>
        <v>297528</v>
      </c>
      <c r="G4" s="103">
        <f>D4</f>
        <v>24840</v>
      </c>
      <c r="H4" s="102">
        <f>C4</f>
        <v>272688</v>
      </c>
      <c r="I4" s="104">
        <v>0</v>
      </c>
      <c r="J4" s="105">
        <v>0</v>
      </c>
      <c r="K4" s="106">
        <v>0</v>
      </c>
      <c r="L4" s="107">
        <v>0</v>
      </c>
      <c r="M4" s="8">
        <f>SUM(H4:L4)</f>
        <v>272688</v>
      </c>
      <c r="N4" s="8">
        <f>M4-C4</f>
        <v>0</v>
      </c>
    </row>
    <row r="5" spans="1:14" x14ac:dyDescent="0.25">
      <c r="A5" s="70" t="s">
        <v>27</v>
      </c>
      <c r="B5" s="70" t="s">
        <v>33</v>
      </c>
      <c r="C5" s="9">
        <v>126960</v>
      </c>
      <c r="D5" s="9">
        <v>359186.4</v>
      </c>
      <c r="E5" t="s">
        <v>31</v>
      </c>
      <c r="F5" s="9">
        <f t="shared" ref="F5:F6" si="0">D5+C5</f>
        <v>486146.4</v>
      </c>
      <c r="G5" s="103">
        <f>D5</f>
        <v>359186.4</v>
      </c>
      <c r="H5" s="102">
        <v>0</v>
      </c>
      <c r="I5" s="104">
        <f>C5-K5</f>
        <v>55532</v>
      </c>
      <c r="J5" s="105">
        <v>0</v>
      </c>
      <c r="K5" s="106">
        <f>'Match &amp; Balances'!K4</f>
        <v>71428</v>
      </c>
      <c r="L5" s="107">
        <v>0</v>
      </c>
      <c r="M5" s="8">
        <f t="shared" ref="M5:M18" si="1">SUM(H5:L5)</f>
        <v>126960</v>
      </c>
      <c r="N5" s="8">
        <f t="shared" ref="N5:N18" si="2">M5-C5</f>
        <v>0</v>
      </c>
    </row>
    <row r="6" spans="1:14" x14ac:dyDescent="0.25">
      <c r="A6" s="70" t="s">
        <v>27</v>
      </c>
      <c r="B6" s="70" t="s">
        <v>60</v>
      </c>
      <c r="C6" s="9">
        <v>437896.71</v>
      </c>
      <c r="D6" s="9">
        <v>155397.46</v>
      </c>
      <c r="E6" t="s">
        <v>31</v>
      </c>
      <c r="F6" s="9">
        <f t="shared" si="0"/>
        <v>593294.17000000004</v>
      </c>
      <c r="G6" s="103">
        <f>D6</f>
        <v>155397.46</v>
      </c>
      <c r="H6" s="102"/>
      <c r="I6" s="104"/>
      <c r="J6" s="105">
        <f>C6-L6</f>
        <v>372577.71</v>
      </c>
      <c r="K6" s="106"/>
      <c r="L6" s="107">
        <f>'Match &amp; Balances'!L4</f>
        <v>65319</v>
      </c>
      <c r="M6" s="8">
        <f t="shared" si="1"/>
        <v>437896.71</v>
      </c>
      <c r="N6" s="8">
        <f t="shared" si="2"/>
        <v>0</v>
      </c>
    </row>
    <row r="7" spans="1:14" s="72" customFormat="1" ht="30.75" thickBot="1" x14ac:dyDescent="0.3">
      <c r="A7" s="73" t="s">
        <v>27</v>
      </c>
      <c r="B7" s="73" t="s">
        <v>35</v>
      </c>
      <c r="C7" s="74">
        <v>724480.3</v>
      </c>
      <c r="D7" s="74">
        <v>79695</v>
      </c>
      <c r="E7" s="72" t="s">
        <v>31</v>
      </c>
      <c r="F7" s="74">
        <f>D7+C7</f>
        <v>804175.3</v>
      </c>
      <c r="G7" s="131">
        <f>D7</f>
        <v>79695</v>
      </c>
      <c r="H7" s="132">
        <v>399440.86</v>
      </c>
      <c r="I7" s="133">
        <v>109544.88</v>
      </c>
      <c r="J7" s="134">
        <v>215494.56</v>
      </c>
      <c r="K7" s="135"/>
      <c r="L7" s="136"/>
      <c r="M7" s="96">
        <f t="shared" si="1"/>
        <v>724480.3</v>
      </c>
      <c r="N7" s="96">
        <f t="shared" si="2"/>
        <v>0</v>
      </c>
    </row>
    <row r="8" spans="1:14" ht="15.75" thickTop="1" x14ac:dyDescent="0.25">
      <c r="C8" s="9">
        <f>SUM(C4:C7)</f>
        <v>1562025.01</v>
      </c>
      <c r="D8" s="9">
        <f t="shared" ref="D8:F8" si="3">SUM(D4:D7)</f>
        <v>619118.86</v>
      </c>
      <c r="E8" s="9"/>
      <c r="F8" s="9">
        <f t="shared" si="3"/>
        <v>2181143.87</v>
      </c>
      <c r="G8" s="125">
        <f t="shared" ref="G8" si="4">SUM(G4:G7)</f>
        <v>619118.86</v>
      </c>
      <c r="H8" s="126">
        <f t="shared" ref="H8" si="5">SUM(H4:H7)</f>
        <v>672128.86</v>
      </c>
      <c r="I8" s="127">
        <f t="shared" ref="I8" si="6">SUM(I4:I7)</f>
        <v>165076.88</v>
      </c>
      <c r="J8" s="128">
        <f t="shared" ref="J8" si="7">SUM(J4:J7)</f>
        <v>588072.27</v>
      </c>
      <c r="K8" s="129">
        <f t="shared" ref="K8" si="8">SUM(K4:K7)</f>
        <v>71428</v>
      </c>
      <c r="L8" s="130">
        <f t="shared" ref="L8" si="9">SUM(L4:L7)</f>
        <v>65319</v>
      </c>
      <c r="M8" s="8">
        <f t="shared" si="1"/>
        <v>1562025.01</v>
      </c>
      <c r="N8" s="8">
        <f t="shared" si="2"/>
        <v>0</v>
      </c>
    </row>
    <row r="9" spans="1:14" x14ac:dyDescent="0.25">
      <c r="A9" s="71" t="s">
        <v>38</v>
      </c>
      <c r="C9" s="9"/>
      <c r="D9" s="9"/>
      <c r="F9" s="9"/>
      <c r="G9" s="103">
        <v>0</v>
      </c>
      <c r="H9" s="102"/>
      <c r="I9" s="104"/>
      <c r="J9" s="105"/>
      <c r="K9" s="106"/>
      <c r="L9" s="107"/>
      <c r="M9" s="8">
        <f t="shared" si="1"/>
        <v>0</v>
      </c>
      <c r="N9" s="8">
        <f t="shared" si="2"/>
        <v>0</v>
      </c>
    </row>
    <row r="10" spans="1:14" x14ac:dyDescent="0.25">
      <c r="A10" s="70" t="s">
        <v>39</v>
      </c>
      <c r="B10" s="70" t="s">
        <v>61</v>
      </c>
      <c r="C10" s="9">
        <v>23355.05</v>
      </c>
      <c r="D10" s="9">
        <v>44.75</v>
      </c>
      <c r="E10" t="s">
        <v>31</v>
      </c>
      <c r="F10" s="9">
        <f>C10+D10</f>
        <v>23399.8</v>
      </c>
      <c r="G10" s="103">
        <f>D10</f>
        <v>44.75</v>
      </c>
      <c r="H10" s="102">
        <v>23355.05</v>
      </c>
      <c r="I10" s="104"/>
      <c r="J10" s="105"/>
      <c r="K10" s="106"/>
      <c r="L10" s="107"/>
      <c r="M10" s="8">
        <f t="shared" si="1"/>
        <v>23355.05</v>
      </c>
      <c r="N10" s="8">
        <f t="shared" si="2"/>
        <v>0</v>
      </c>
    </row>
    <row r="11" spans="1:14" ht="30" x14ac:dyDescent="0.25">
      <c r="A11" s="70" t="s">
        <v>62</v>
      </c>
      <c r="B11" s="70" t="s">
        <v>40</v>
      </c>
      <c r="C11" s="9">
        <v>13349.74</v>
      </c>
      <c r="D11" s="9"/>
      <c r="F11" s="9">
        <f t="shared" ref="F11:F14" si="10">C11+D11</f>
        <v>13349.74</v>
      </c>
      <c r="G11" s="103">
        <v>0</v>
      </c>
      <c r="H11" s="102">
        <v>6674.87</v>
      </c>
      <c r="I11" s="104">
        <f>C11/2</f>
        <v>6674.87</v>
      </c>
      <c r="J11" s="105"/>
      <c r="K11" s="106"/>
      <c r="L11" s="107"/>
      <c r="M11" s="8">
        <f t="shared" si="1"/>
        <v>13349.74</v>
      </c>
      <c r="N11" s="8">
        <f t="shared" si="2"/>
        <v>0</v>
      </c>
    </row>
    <row r="12" spans="1:14" x14ac:dyDescent="0.25">
      <c r="A12" s="70" t="s">
        <v>39</v>
      </c>
      <c r="B12" s="70" t="s">
        <v>61</v>
      </c>
      <c r="C12" s="9">
        <v>20216.73</v>
      </c>
      <c r="D12" s="9">
        <v>387.5</v>
      </c>
      <c r="E12" t="s">
        <v>31</v>
      </c>
      <c r="F12" s="9">
        <f>C12+D12</f>
        <v>20604.23</v>
      </c>
      <c r="G12" s="103">
        <f>D12</f>
        <v>387.5</v>
      </c>
      <c r="H12" s="102"/>
      <c r="I12" s="104"/>
      <c r="J12" s="105">
        <v>20216.73</v>
      </c>
      <c r="K12" s="106"/>
      <c r="L12" s="107"/>
      <c r="M12" s="8">
        <f t="shared" si="1"/>
        <v>20216.73</v>
      </c>
      <c r="N12" s="8">
        <f t="shared" si="2"/>
        <v>0</v>
      </c>
    </row>
    <row r="13" spans="1:14" x14ac:dyDescent="0.25">
      <c r="A13" s="70" t="s">
        <v>39</v>
      </c>
      <c r="B13" s="70" t="s">
        <v>61</v>
      </c>
      <c r="C13" s="9">
        <v>19959.25</v>
      </c>
      <c r="D13" s="9"/>
      <c r="F13" s="9">
        <f t="shared" si="10"/>
        <v>19959.25</v>
      </c>
      <c r="G13" s="103">
        <v>0</v>
      </c>
      <c r="H13" s="102"/>
      <c r="I13" s="104">
        <v>19959.25</v>
      </c>
      <c r="J13" s="105"/>
      <c r="K13" s="106"/>
      <c r="L13" s="107"/>
      <c r="M13" s="8">
        <f t="shared" si="1"/>
        <v>19959.25</v>
      </c>
      <c r="N13" s="8">
        <f t="shared" si="2"/>
        <v>0</v>
      </c>
    </row>
    <row r="14" spans="1:14" s="72" customFormat="1" ht="15.75" thickBot="1" x14ac:dyDescent="0.3">
      <c r="A14" s="73" t="s">
        <v>39</v>
      </c>
      <c r="B14" s="73" t="s">
        <v>61</v>
      </c>
      <c r="C14" s="74">
        <v>41873.17</v>
      </c>
      <c r="D14" s="74"/>
      <c r="F14" s="74">
        <f t="shared" si="10"/>
        <v>41873.17</v>
      </c>
      <c r="G14" s="131">
        <v>0</v>
      </c>
      <c r="H14" s="132">
        <v>41873.17</v>
      </c>
      <c r="I14" s="133"/>
      <c r="J14" s="134"/>
      <c r="K14" s="135"/>
      <c r="L14" s="136"/>
      <c r="M14" s="96">
        <f t="shared" si="1"/>
        <v>41873.17</v>
      </c>
      <c r="N14" s="96">
        <f t="shared" si="2"/>
        <v>0</v>
      </c>
    </row>
    <row r="15" spans="1:14" s="77" customFormat="1" ht="16.5" thickTop="1" thickBot="1" x14ac:dyDescent="0.3">
      <c r="A15" s="75"/>
      <c r="B15" s="75"/>
      <c r="C15" s="76">
        <f>SUM(C10:C14)</f>
        <v>118753.94</v>
      </c>
      <c r="D15" s="76">
        <f t="shared" ref="D15:F15" si="11">SUM(D10:D14)</f>
        <v>432.25</v>
      </c>
      <c r="E15" s="76"/>
      <c r="F15" s="76">
        <f t="shared" si="11"/>
        <v>119186.19</v>
      </c>
      <c r="G15" s="143">
        <f t="shared" ref="G15" si="12">SUM(G10:G14)</f>
        <v>432.25</v>
      </c>
      <c r="H15" s="144">
        <f t="shared" ref="H15" si="13">SUM(H10:H14)</f>
        <v>71903.09</v>
      </c>
      <c r="I15" s="145">
        <f t="shared" ref="I15" si="14">SUM(I10:I14)</f>
        <v>26634.12</v>
      </c>
      <c r="J15" s="146">
        <f t="shared" ref="J15" si="15">SUM(J10:J14)</f>
        <v>20216.73</v>
      </c>
      <c r="K15" s="147">
        <f t="shared" ref="K15" si="16">SUM(K10:K14)</f>
        <v>0</v>
      </c>
      <c r="L15" s="148">
        <f t="shared" ref="L15" si="17">SUM(L10:L14)</f>
        <v>0</v>
      </c>
      <c r="M15" s="97">
        <f t="shared" si="1"/>
        <v>118753.93999999999</v>
      </c>
      <c r="N15" s="97">
        <f t="shared" si="2"/>
        <v>0</v>
      </c>
    </row>
    <row r="16" spans="1:14" s="16" customFormat="1" ht="15.75" thickTop="1" x14ac:dyDescent="0.25">
      <c r="B16" s="79" t="s">
        <v>41</v>
      </c>
      <c r="C16" s="78">
        <f>C15+C8</f>
        <v>1680778.95</v>
      </c>
      <c r="D16" s="78">
        <f t="shared" ref="D16:F16" si="18">D15+D8</f>
        <v>619551.11</v>
      </c>
      <c r="E16" s="78"/>
      <c r="F16" s="78">
        <f t="shared" si="18"/>
        <v>2300330.06</v>
      </c>
      <c r="G16" s="137">
        <f t="shared" ref="G16" si="19">G15+G8</f>
        <v>619551.11</v>
      </c>
      <c r="H16" s="138">
        <f t="shared" ref="H16" si="20">H15+H8</f>
        <v>744031.95</v>
      </c>
      <c r="I16" s="139">
        <f t="shared" ref="I16" si="21">I15+I8</f>
        <v>191711</v>
      </c>
      <c r="J16" s="140">
        <f t="shared" ref="J16" si="22">J15+J8</f>
        <v>608289</v>
      </c>
      <c r="K16" s="141">
        <f t="shared" ref="K16" si="23">K15+K8</f>
        <v>71428</v>
      </c>
      <c r="L16" s="142">
        <f t="shared" ref="L16" si="24">L15+L8</f>
        <v>65319</v>
      </c>
      <c r="M16" s="8">
        <f t="shared" si="1"/>
        <v>1680778.95</v>
      </c>
      <c r="N16" s="8">
        <f t="shared" si="2"/>
        <v>0</v>
      </c>
    </row>
    <row r="17" spans="1:14" s="99" customFormat="1" ht="36.75" customHeight="1" x14ac:dyDescent="0.25">
      <c r="A17" s="98"/>
      <c r="B17" s="98"/>
      <c r="F17" s="100" t="s">
        <v>57</v>
      </c>
      <c r="G17" s="119">
        <f>G1-G16</f>
        <v>85161.890000000014</v>
      </c>
      <c r="H17" s="120">
        <f t="shared" ref="H17:L17" si="25">H1-H16</f>
        <v>255968.05000000005</v>
      </c>
      <c r="I17" s="121">
        <f t="shared" si="25"/>
        <v>0</v>
      </c>
      <c r="J17" s="122">
        <f t="shared" si="25"/>
        <v>0</v>
      </c>
      <c r="K17" s="123">
        <f t="shared" si="25"/>
        <v>428572</v>
      </c>
      <c r="L17" s="124">
        <f t="shared" si="25"/>
        <v>538759</v>
      </c>
      <c r="M17" s="101">
        <f t="shared" si="1"/>
        <v>1223299.05</v>
      </c>
      <c r="N17" s="101"/>
    </row>
    <row r="18" spans="1:14" x14ac:dyDescent="0.25">
      <c r="F18" s="9"/>
      <c r="G18" s="9"/>
      <c r="H18" s="9"/>
      <c r="I18" s="9"/>
      <c r="J18" s="9"/>
      <c r="K18" s="9"/>
      <c r="L18" s="9"/>
      <c r="M18" s="8"/>
      <c r="N18" s="8"/>
    </row>
    <row r="19" spans="1:14" x14ac:dyDescent="0.25">
      <c r="C19" t="s">
        <v>58</v>
      </c>
      <c r="F19" s="9"/>
      <c r="G19" s="9"/>
      <c r="H19" s="9"/>
    </row>
    <row r="20" spans="1:14" x14ac:dyDescent="0.25">
      <c r="F20" s="9"/>
      <c r="G20" s="9"/>
      <c r="H20" s="9"/>
    </row>
  </sheetData>
  <pageMargins left="0.7" right="0.7" top="0.75" bottom="0.75" header="0.3" footer="0.3"/>
  <pageSetup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5" x14ac:dyDescent="0.25"/>
  <sheetData/>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DA8E430D631E3F42BC8F25D8A988292D" ma:contentTypeVersion="11" ma:contentTypeDescription="Create a new document." ma:contentTypeScope="" ma:versionID="f23c5b0998bcf00ce117b6cd3c7ca4ed">
  <xsd:schema xmlns:xsd="http://www.w3.org/2001/XMLSchema" xmlns:xs="http://www.w3.org/2001/XMLSchema" xmlns:p="http://schemas.microsoft.com/office/2006/metadata/properties" xmlns:ns3="907bf4a9-af3f-400a-89d2-13043d655fde" xmlns:ns4="afed2695-4abf-4e9d-8724-ddd6113e5b1d" targetNamespace="http://schemas.microsoft.com/office/2006/metadata/properties" ma:root="true" ma:fieldsID="a7d997b68bf89cb51716502ae5f3eef9" ns3:_="" ns4:_="">
    <xsd:import namespace="907bf4a9-af3f-400a-89d2-13043d655fde"/>
    <xsd:import namespace="afed2695-4abf-4e9d-8724-ddd6113e5b1d"/>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Location" minOccurs="0"/>
                <xsd:element ref="ns4:MediaServiceGenerationTime" minOccurs="0"/>
                <xsd:element ref="ns4:MediaServiceEventHashCode" minOccurs="0"/>
                <xsd:element ref="ns4:MediaServiceAutoTags" minOccurs="0"/>
                <xsd:element ref="ns4: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07bf4a9-af3f-400a-89d2-13043d655fde"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fed2695-4abf-4e9d-8724-ddd6113e5b1d"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Tags" ma:index="17" nillable="true" ma:displayName="Tags" ma:internalName="MediaServiceAutoTags"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24C8695-1F6C-488C-845A-9CD74FC097E6}">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C4A40560-E1E9-45CF-A178-61CAF4DFD99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07bf4a9-af3f-400a-89d2-13043d655fde"/>
    <ds:schemaRef ds:uri="afed2695-4abf-4e9d-8724-ddd6113e5b1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67385CB-4263-41A9-913B-6544EE7B57B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Match &amp; Balances</vt:lpstr>
      <vt:lpstr>Billing Details by Fund Source</vt:lpstr>
    </vt:vector>
  </TitlesOfParts>
  <Company>Recreation and Conservation Office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Butler, Elizabeth (RCO)</dc:creator>
  <cp:lastModifiedBy>Butler, Elizabeth (RCO)</cp:lastModifiedBy>
  <dcterms:created xsi:type="dcterms:W3CDTF">2019-05-16T21:43:13Z</dcterms:created>
  <dcterms:modified xsi:type="dcterms:W3CDTF">2022-01-05T20:56:40Z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SRI_WORKBOOK_ID">
    <vt:lpwstr>5b13429fb79541b0ad252aba20d81efa</vt:lpwstr>
  </property>
  <property fmtid="{D5CDD505-2E9C-101B-9397-08002B2CF9AE}" pid="3" name="ContentTypeId">
    <vt:lpwstr>0x010100DA8E430D631E3F42BC8F25D8A988292D</vt:lpwstr>
  </property>
</Properties>
</file>