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defaultThemeVersion="124226"/>
  <mc:AlternateContent xmlns:mc="http://schemas.openxmlformats.org/markup-compatibility/2006">
    <mc:Choice Requires="x15">
      <x15ac:absPath xmlns:x15ac="http://schemas.microsoft.com/office/spreadsheetml/2010/11/ac" url="C:\Users\John\Dropbox\SRSRB\Lead Entity\2017 SRFB Grant Round\6 Final Apps\9 Asotin IMW Monitoring 2017\"/>
    </mc:Choice>
  </mc:AlternateContent>
  <bookViews>
    <workbookView xWindow="0" yWindow="0" windowWidth="18996" windowHeight="3660" tabRatio="815" activeTab="3"/>
  </bookViews>
  <sheets>
    <sheet name="Total_SOW" sheetId="31" r:id="rId1"/>
    <sheet name="Eco Logical SOW" sheetId="28" r:id="rId2"/>
    <sheet name="Fish&amp;Wildlife SOW" sheetId="29" r:id="rId3"/>
    <sheet name="Asotin AFC ACM + ACBUpgrade " sheetId="32" r:id="rId4"/>
  </sheets>
  <definedNames>
    <definedName name="_xlnm.Print_Area" localSheetId="1">'Eco Logical SOW'!$B$1:$F$16</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G62" i="32" l="1"/>
  <c r="G61" i="32"/>
  <c r="L61" i="32" s="1"/>
  <c r="G57" i="32"/>
  <c r="D17" i="31"/>
  <c r="G38" i="32" l="1"/>
  <c r="G37" i="32"/>
  <c r="G36" i="32"/>
  <c r="G35" i="32"/>
  <c r="G34" i="32"/>
  <c r="G33" i="32"/>
  <c r="G32" i="32"/>
  <c r="G31" i="32"/>
  <c r="G30" i="32"/>
  <c r="G29" i="32"/>
  <c r="G28" i="32"/>
  <c r="C22" i="32"/>
  <c r="G22" i="32" s="1"/>
  <c r="G15" i="32"/>
  <c r="G14" i="32"/>
  <c r="G13" i="32"/>
  <c r="C10" i="32"/>
  <c r="C21" i="32" s="1"/>
  <c r="G21" i="32" s="1"/>
  <c r="G9" i="32"/>
  <c r="G8" i="32"/>
  <c r="G7" i="32"/>
  <c r="G6" i="32"/>
  <c r="G12" i="32" l="1"/>
  <c r="G10" i="32"/>
  <c r="G27" i="32" s="1"/>
  <c r="G16" i="32"/>
  <c r="G19" i="32" l="1"/>
  <c r="G18" i="32" s="1"/>
  <c r="G23" i="32"/>
  <c r="G20" i="32"/>
  <c r="G39" i="32"/>
  <c r="G26" i="32"/>
  <c r="G24" i="32" l="1"/>
  <c r="G41" i="32"/>
  <c r="G44" i="32" s="1"/>
  <c r="G49" i="32" s="1"/>
  <c r="B16" i="28" l="1"/>
  <c r="C16" i="28"/>
  <c r="B17" i="28"/>
  <c r="C17" i="28"/>
  <c r="D16" i="28" s="1"/>
  <c r="E9" i="31" l="1"/>
  <c r="E12" i="31" s="1"/>
  <c r="E13" i="31" s="1"/>
  <c r="F10" i="28" l="1"/>
  <c r="F11" i="28" l="1"/>
  <c r="F13" i="28" s="1"/>
  <c r="E11" i="29"/>
</calcChain>
</file>

<file path=xl/comments1.xml><?xml version="1.0" encoding="utf-8"?>
<comments xmlns="http://schemas.openxmlformats.org/spreadsheetml/2006/main">
  <authors>
    <author>Crawford</author>
  </authors>
  <commentList>
    <comment ref="B26" authorId="0" shapeId="0">
      <text>
        <r>
          <rPr>
            <b/>
            <sz val="9"/>
            <color indexed="81"/>
            <rFont val="Tahoma"/>
            <family val="2"/>
          </rPr>
          <t>Crawford:</t>
        </r>
        <r>
          <rPr>
            <sz val="9"/>
            <color indexed="81"/>
            <rFont val="Tahoma"/>
            <family val="2"/>
          </rPr>
          <t xml:space="preserve">
I've adjusted amounts for equipment but that is all; no adjustments to staffing/fringe. And skipped some extras. The cost/numbers of earth anchors and straps is somewhat suspect to me. But I will double check with our Antenna shop in Wenatchee, and hopefully get back to you early next week.
</t>
        </r>
      </text>
    </comment>
  </commentList>
</comments>
</file>

<file path=xl/sharedStrings.xml><?xml version="1.0" encoding="utf-8"?>
<sst xmlns="http://schemas.openxmlformats.org/spreadsheetml/2006/main" count="152" uniqueCount="88">
  <si>
    <t>Description and Rational</t>
  </si>
  <si>
    <t>Start Date</t>
  </si>
  <si>
    <t>End Date</t>
  </si>
  <si>
    <t>TOTAL</t>
  </si>
  <si>
    <t>subtotal WDFW</t>
  </si>
  <si>
    <t xml:space="preserve">Task/Personnel </t>
  </si>
  <si>
    <t>Project Management, Data Management, Coordination, Data Analysis, and Reporting/                    Project Manger; GIS, Statistical, and Database support staff</t>
  </si>
  <si>
    <t xml:space="preserve">Management of overall project goals including coordination, permitting, budget and work plan development and tracking; manage PIT tag, fish capture data, PTAGIS and array resight data; coordinate with CHaMP to upload and analyze habitat data; manage LiDAR and aerial photography; provide monthly progress and annual reports; manage temperature and discharge data; synthesis and interpret data and test effectiveness of restoration using statistical models. </t>
  </si>
  <si>
    <t>RCO overhead</t>
  </si>
  <si>
    <t>Budget Request</t>
  </si>
  <si>
    <t xml:space="preserve">WDFW Management of data collected for IMW </t>
  </si>
  <si>
    <t>Washington Department of Fish and Wildlife - subcontract to support IMW data gathering</t>
  </si>
  <si>
    <t>Eco Logical Research Inc. - IMW Management, Coordination, Implementation and Synthesis</t>
  </si>
  <si>
    <t>Oversee tasks and manage data collected by WDFW for IMW; coordinate with IMW coordinator as needed; provide all data to IMW coordinator</t>
  </si>
  <si>
    <t>Monitoring</t>
  </si>
  <si>
    <t>Expenses</t>
  </si>
  <si>
    <t>cover direct costs of 1000-1300 PIT tags, reading scale samples for up to 700 juvenile steelhead, and miscellaneous supplie</t>
  </si>
  <si>
    <t>Monitor permanent sites for fish abundance, growth, survival, and movement, and habitat condition (CHaMP habitat protocol, photo documentation, rapid habitat surveys), maintain PIT tag arrays, temperature probes, water level gauges; conduct mobile fish surveys in winter and spring (5 field techs and 1 biologist)</t>
  </si>
  <si>
    <t>Analyst</t>
  </si>
  <si>
    <t>Data analyst to analyse all CHaMP, temperature, dishcarge, and fish data and to help develop models for testing effectiveness of restoration</t>
  </si>
  <si>
    <t>OVERHEAD</t>
  </si>
  <si>
    <t xml:space="preserve">Accomodation, travel, meals, equipment and supplies </t>
  </si>
  <si>
    <t>sub-total ELR</t>
  </si>
  <si>
    <t>RCO provides contract monitoring for the IMW project (~4.12%)</t>
  </si>
  <si>
    <t>Conduct fish surveys at pre-defined upper sites in Charley, North Fork, and Sout Fork Creeks; assess fish movement on mainstem of Asotin Creek above and below Headgate dam; deploy approximatley 1000 PIT tags in mainstem and tributaries to support above efforts; maintain PIT tag antenna system in Asotin Creek; GPS redds when possible</t>
  </si>
  <si>
    <t>Work Plan, Schedule and Estimated Costs by Task for WDFW Assistance for Asotin IMW - June 1, 2017 to Sept 30, 2018</t>
  </si>
  <si>
    <t>Washington Department of Fish and Wildlife</t>
  </si>
  <si>
    <t>Asotin Creek IPTDS Upgrade</t>
  </si>
  <si>
    <t>AFC and ACM</t>
  </si>
  <si>
    <t>PERSONNEL</t>
  </si>
  <si>
    <t>Scientific Technician 4</t>
  </si>
  <si>
    <t>mo</t>
  </si>
  <si>
    <t>@</t>
  </si>
  <si>
    <t>Scientific Technician 3</t>
  </si>
  <si>
    <t>Scientific Technician 2</t>
  </si>
  <si>
    <t>Total</t>
  </si>
  <si>
    <t>Wages Subtotal</t>
  </si>
  <si>
    <t xml:space="preserve"> LODGING/PER DIEM</t>
  </si>
  <si>
    <t>night</t>
  </si>
  <si>
    <t>Travel Subtotal</t>
  </si>
  <si>
    <t>Benefits</t>
  </si>
  <si>
    <t>OASI</t>
  </si>
  <si>
    <t>salary</t>
  </si>
  <si>
    <t>Retirement</t>
  </si>
  <si>
    <t xml:space="preserve">Labor and Industries </t>
  </si>
  <si>
    <t>Health Insurance</t>
  </si>
  <si>
    <t>Medical Aide</t>
  </si>
  <si>
    <t>Benefits Subtotal</t>
  </si>
  <si>
    <t>SUPPLIES/EQUIPMENT</t>
  </si>
  <si>
    <t>Personnel Service Fee</t>
  </si>
  <si>
    <t>07309MM 1 ton Pickup</t>
  </si>
  <si>
    <t>(1, 1500)</t>
  </si>
  <si>
    <t>(mo, mile)</t>
  </si>
  <si>
    <t>($315,$0.46)</t>
  </si>
  <si>
    <t>Antenna Controller</t>
  </si>
  <si>
    <t>ea</t>
  </si>
  <si>
    <t>Antenna Control Node (ACN)</t>
  </si>
  <si>
    <t xml:space="preserve">ACN Backup </t>
  </si>
  <si>
    <t>ACN HDPE Antenna</t>
  </si>
  <si>
    <t>unit</t>
  </si>
  <si>
    <t>Backup ACN HDPE Antenna</t>
  </si>
  <si>
    <t>ACN Canister</t>
  </si>
  <si>
    <t>CAN bus cabling</t>
  </si>
  <si>
    <t>feet</t>
  </si>
  <si>
    <t xml:space="preserve">Power Supply and Enclosure </t>
  </si>
  <si>
    <t>Earth Anchors</t>
  </si>
  <si>
    <t>Anchor Straps</t>
  </si>
  <si>
    <t>Supplies/Equipment Subtotal</t>
  </si>
  <si>
    <t xml:space="preserve">OVERHEAD / INDIRECT </t>
  </si>
  <si>
    <t xml:space="preserve"> </t>
  </si>
  <si>
    <t>Statement of Work, Schedule and Estimated Costs by Task for the Asotin IMW - June 1, 2017 to Sept 30, 2018</t>
  </si>
  <si>
    <t>Asotin County Conservation District</t>
  </si>
  <si>
    <t>ACCD to administer the contract with Eco Logical Research</t>
  </si>
  <si>
    <t>Tasks/Expenses</t>
  </si>
  <si>
    <t>Combined Statement of Work (ELR, WDFW, Infrastructure), Schedule and Estimated Costs by Task for the Asotin IMW - June 1, 2017 to Sept 30, 2018</t>
  </si>
  <si>
    <t>Eco Logial Research, Inc. - Management, Monitoirng Implementation, Data Management, and Reporting</t>
  </si>
  <si>
    <t xml:space="preserve">WDFW - Interrogation Site Maintenance, Scale Analysis, Support of Fish Surveys, and Mainstem PIT tagging Surveys </t>
  </si>
  <si>
    <t xml:space="preserve">Purchase or rent equipment to conduct surveys (tagging supplies, electroshockers, seine nets, waders, total stations, mapgrade GPS, etc), travel and vehicle expenses, utilities (internet at field house and PTAGIS upload charges by QCI), accommodation and meals  </t>
  </si>
  <si>
    <t>Fish and Habitat Monitoring/                 **** Crew of five Jr Technicians for 4 months and Biologist for 5 months</t>
  </si>
  <si>
    <t>Infrastructure - Maintenance, Replacement of three (3) PIT Tag Interrogation Sites</t>
  </si>
  <si>
    <t>PSMFC anticipated funding</t>
  </si>
  <si>
    <t>SRFB Request</t>
  </si>
  <si>
    <t xml:space="preserve">Asotin County Conservation District - Administration </t>
  </si>
  <si>
    <t>SUB-TOTAL</t>
  </si>
  <si>
    <t>PROJECT MANAGEMENT/ADMIN</t>
  </si>
  <si>
    <t>Complete SOW for Asotin IMW 2017</t>
  </si>
  <si>
    <t>Match</t>
  </si>
  <si>
    <t>For PRISM</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</si>
</sst>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quot;#,##0_);[Red]\(&quot;$&quot;#,##0\)"/>
    <numFmt numFmtId="44" formatCode="_(&quot;$&quot;* #,##0.00_);_(&quot;$&quot;* \(#,##0.00\);_(&quot;$&quot;* &quot;-&quot;??_);_(@_)"/>
    <numFmt numFmtId="43" formatCode="_(* #,##0.00_);_(* \(#,##0.00\);_(* &quot;-&quot;??_);_(@_)"/>
    <numFmt numFmtId="164" formatCode="&quot;$&quot;#,##0\ ;\(&quot;$&quot;#,##0\)"/>
    <numFmt numFmtId="165" formatCode="General_)"/>
    <numFmt numFmtId="166" formatCode="&quot;$&quot;#,##0.00"/>
    <numFmt numFmtId="167" formatCode="&quot;$&quot;#,##0"/>
    <numFmt numFmtId="168" formatCode="0.0"/>
    <numFmt numFmtId="169" formatCode="0.0000%"/>
    <numFmt numFmtId="170" formatCode="0.0%"/>
  </numFmts>
  <fonts count="55" x14ac:knownFonts="1">
    <font>
      <sz val="12"/>
      <name val="Times New Roman"/>
      <family val="1"/>
    </font>
    <font>
      <sz val="11"/>
      <color theme="1"/>
      <name val="Calibri"/>
      <family val="2"/>
      <scheme val="minor"/>
    </font>
    <font>
      <sz val="12"/>
      <name val="Times New Roman"/>
      <family val="1"/>
    </font>
    <font>
      <sz val="12"/>
      <name val="Times New Roman"/>
      <family val="1"/>
    </font>
    <font>
      <sz val="8"/>
      <name val="Times New Roman"/>
      <family val="1"/>
    </font>
    <font>
      <sz val="10"/>
      <name val="Arial"/>
      <family val="2"/>
    </font>
    <font>
      <b/>
      <sz val="18"/>
      <color indexed="56"/>
      <name val="Cambria"/>
      <family val="2"/>
    </font>
    <font>
      <b/>
      <sz val="10"/>
      <color indexed="9"/>
      <name val="Arial"/>
      <family val="2"/>
    </font>
    <font>
      <sz val="10"/>
      <color indexed="9"/>
      <name val="Arial"/>
      <family val="2"/>
    </font>
    <font>
      <sz val="10"/>
      <color indexed="8"/>
      <name val="Arial"/>
      <family val="2"/>
    </font>
    <font>
      <sz val="10"/>
      <color indexed="20"/>
      <name val="Arial"/>
      <family val="2"/>
    </font>
    <font>
      <b/>
      <sz val="10"/>
      <color indexed="52"/>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sz val="10"/>
      <name val="Courier"/>
      <family val="3"/>
    </font>
    <font>
      <b/>
      <sz val="10"/>
      <color indexed="63"/>
      <name val="Arial"/>
      <family val="2"/>
    </font>
    <font>
      <b/>
      <sz val="10"/>
      <color indexed="8"/>
      <name val="Arial"/>
      <family val="2"/>
    </font>
    <font>
      <sz val="10"/>
      <color indexed="10"/>
      <name val="Arial"/>
      <family val="2"/>
    </font>
    <font>
      <sz val="12"/>
      <name val="Times New Roman"/>
      <family val="1"/>
    </font>
    <font>
      <sz val="12"/>
      <name val="Times New Roman"/>
      <family val="1"/>
    </font>
    <font>
      <sz val="10"/>
      <name val="Arial"/>
      <family val="2"/>
    </font>
    <font>
      <sz val="11"/>
      <color theme="1"/>
      <name val="Calibri"/>
      <family val="2"/>
      <scheme val="minor"/>
    </font>
    <font>
      <b/>
      <sz val="14"/>
      <color indexed="8"/>
      <name val="Calibri"/>
      <family val="2"/>
    </font>
    <font>
      <u/>
      <sz val="12"/>
      <color theme="10"/>
      <name val="Times New Roman"/>
      <family val="1"/>
    </font>
    <font>
      <u/>
      <sz val="12"/>
      <color theme="11"/>
      <name val="Times New Roman"/>
      <family val="1"/>
    </font>
    <font>
      <i/>
      <sz val="12"/>
      <color indexed="8"/>
      <name val="Calibri"/>
      <family val="2"/>
    </font>
    <font>
      <sz val="12"/>
      <name val="Calibri"/>
      <family val="2"/>
    </font>
    <font>
      <sz val="12"/>
      <color indexed="8"/>
      <name val="Calibri"/>
      <family val="2"/>
    </font>
    <font>
      <b/>
      <sz val="12"/>
      <color indexed="8"/>
      <name val="Calibri"/>
      <family val="2"/>
    </font>
    <font>
      <b/>
      <i/>
      <sz val="12"/>
      <name val="Calibri"/>
      <family val="2"/>
    </font>
    <font>
      <b/>
      <sz val="18"/>
      <color indexed="8"/>
      <name val="Calibri"/>
      <family val="2"/>
    </font>
    <font>
      <sz val="10.5"/>
      <color indexed="8"/>
      <name val="Rockwell"/>
      <family val="1"/>
    </font>
    <font>
      <b/>
      <sz val="10.5"/>
      <color indexed="8"/>
      <name val="Rockwell"/>
      <family val="1"/>
    </font>
    <font>
      <b/>
      <sz val="10.5"/>
      <name val="Rockwell"/>
      <family val="1"/>
    </font>
    <font>
      <sz val="10"/>
      <color indexed="8"/>
      <name val="Rockwell"/>
      <family val="1"/>
    </font>
    <font>
      <i/>
      <sz val="10.5"/>
      <color indexed="8"/>
      <name val="Rockwell"/>
      <family val="1"/>
    </font>
    <font>
      <sz val="10.5"/>
      <color theme="7" tint="0.39997558519241921"/>
      <name val="Rockwell"/>
      <family val="1"/>
    </font>
    <font>
      <sz val="10"/>
      <name val="Rockwell"/>
      <family val="1"/>
    </font>
    <font>
      <sz val="10.5"/>
      <name val="Rockwell"/>
      <family val="1"/>
    </font>
    <font>
      <i/>
      <sz val="11"/>
      <color indexed="8"/>
      <name val="Rockwell"/>
      <family val="1"/>
    </font>
    <font>
      <b/>
      <i/>
      <sz val="12"/>
      <color indexed="8"/>
      <name val="Rockwell"/>
      <family val="1"/>
    </font>
    <font>
      <b/>
      <sz val="10"/>
      <color indexed="8"/>
      <name val="Rockwell"/>
      <family val="1"/>
    </font>
    <font>
      <b/>
      <i/>
      <sz val="14"/>
      <name val="Calibri"/>
      <family val="2"/>
    </font>
    <font>
      <b/>
      <sz val="9"/>
      <color indexed="81"/>
      <name val="Tahoma"/>
      <family val="2"/>
    </font>
    <font>
      <sz val="9"/>
      <color indexed="81"/>
      <name val="Tahoma"/>
      <family val="2"/>
    </font>
    <font>
      <sz val="12"/>
      <name val="Arial Rounded MT Bold"/>
      <family val="2"/>
    </font>
    <font>
      <sz val="10.5"/>
      <color indexed="8"/>
      <name val="Arial Rounded MT Bold"/>
      <family val="2"/>
    </font>
    <font>
      <sz val="9"/>
      <name val="Rockwell"/>
      <family val="1"/>
    </font>
    <font>
      <b/>
      <sz val="11"/>
      <name val="Rockwell"/>
      <family val="1"/>
    </font>
  </fonts>
  <fills count="25">
    <fill>
      <patternFill patternType="none"/>
    </fill>
    <fill>
      <patternFill patternType="gray125"/>
    </fill>
    <fill>
      <patternFill patternType="solid">
        <fgColor indexed="29"/>
      </patternFill>
    </fill>
    <fill>
      <patternFill patternType="solid">
        <fgColor indexed="47"/>
      </patternFill>
    </fill>
    <fill>
      <patternFill patternType="solid">
        <fgColor indexed="26"/>
      </patternFill>
    </fill>
    <fill>
      <patternFill patternType="solid">
        <fgColor indexed="15"/>
      </patternFill>
    </fill>
    <fill>
      <patternFill patternType="solid">
        <fgColor indexed="27"/>
      </patternFill>
    </fill>
    <fill>
      <patternFill patternType="solid">
        <fgColor indexed="42"/>
      </patternFill>
    </fill>
    <fill>
      <patternFill patternType="solid">
        <fgColor indexed="22"/>
      </patternFill>
    </fill>
    <fill>
      <patternFill patternType="solid">
        <fgColor indexed="43"/>
      </patternFill>
    </fill>
    <fill>
      <patternFill patternType="solid">
        <fgColor indexed="44"/>
      </patternFill>
    </fill>
    <fill>
      <patternFill patternType="solid">
        <fgColor indexed="11"/>
      </patternFill>
    </fill>
    <fill>
      <patternFill patternType="solid">
        <fgColor indexed="10"/>
      </patternFill>
    </fill>
    <fill>
      <patternFill patternType="solid">
        <fgColor indexed="51"/>
      </patternFill>
    </fill>
    <fill>
      <patternFill patternType="solid">
        <fgColor indexed="13"/>
      </patternFill>
    </fill>
    <fill>
      <patternFill patternType="solid">
        <fgColor indexed="17"/>
      </patternFill>
    </fill>
    <fill>
      <patternFill patternType="solid">
        <fgColor indexed="40"/>
      </patternFill>
    </fill>
    <fill>
      <patternFill patternType="solid">
        <fgColor indexed="45"/>
      </patternFill>
    </fill>
    <fill>
      <patternFill patternType="solid">
        <fgColor indexed="55"/>
      </patternFill>
    </fill>
    <fill>
      <patternFill patternType="solid">
        <fgColor theme="0" tint="-4.9989318521683403E-2"/>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rgb="FFFFC000"/>
        <bgColor indexed="64"/>
      </patternFill>
    </fill>
  </fills>
  <borders count="5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10"/>
      </bottom>
      <diagonal/>
    </border>
    <border>
      <left/>
      <right/>
      <top/>
      <bottom style="thick">
        <color indexed="29"/>
      </bottom>
      <diagonal/>
    </border>
    <border>
      <left/>
      <right/>
      <top/>
      <bottom style="medium">
        <color indexed="2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10"/>
      </top>
      <bottom style="double">
        <color indexed="10"/>
      </bottom>
      <diagonal/>
    </border>
    <border>
      <left/>
      <right style="thin">
        <color auto="1"/>
      </right>
      <top style="thin">
        <color auto="1"/>
      </top>
      <bottom style="double">
        <color auto="1"/>
      </bottom>
      <diagonal/>
    </border>
    <border>
      <left style="thin">
        <color auto="1"/>
      </left>
      <right style="thin">
        <color auto="1"/>
      </right>
      <top/>
      <bottom style="thin">
        <color auto="1"/>
      </bottom>
      <diagonal/>
    </border>
    <border>
      <left style="thin">
        <color auto="1"/>
      </left>
      <right style="thin">
        <color auto="1"/>
      </right>
      <top style="thin">
        <color indexed="64"/>
      </top>
      <bottom style="double">
        <color indexed="64"/>
      </bottom>
      <diagonal/>
    </border>
    <border>
      <left style="thin">
        <color auto="1"/>
      </left>
      <right/>
      <top style="thin">
        <color indexed="64"/>
      </top>
      <bottom style="double">
        <color indexed="64"/>
      </bottom>
      <diagonal/>
    </border>
    <border>
      <left/>
      <right/>
      <top style="thin">
        <color indexed="64"/>
      </top>
      <bottom style="double">
        <color indexed="64"/>
      </bottom>
      <diagonal/>
    </border>
    <border>
      <left/>
      <right style="thin">
        <color auto="1"/>
      </right>
      <top style="thin">
        <color indexed="64"/>
      </top>
      <bottom style="double">
        <color indexed="64"/>
      </bottom>
      <diagonal/>
    </border>
    <border>
      <left style="thin">
        <color auto="1"/>
      </left>
      <right style="thin">
        <color auto="1"/>
      </right>
      <top style="thin">
        <color auto="1"/>
      </top>
      <bottom style="medium">
        <color indexed="64"/>
      </bottom>
      <diagonal/>
    </border>
    <border>
      <left style="thin">
        <color auto="1"/>
      </left>
      <right/>
      <top style="double">
        <color indexed="64"/>
      </top>
      <bottom style="double">
        <color indexed="64"/>
      </bottom>
      <diagonal/>
    </border>
    <border>
      <left/>
      <right/>
      <top style="double">
        <color indexed="64"/>
      </top>
      <bottom style="double">
        <color indexed="64"/>
      </bottom>
      <diagonal/>
    </border>
    <border>
      <left/>
      <right style="thin">
        <color auto="1"/>
      </right>
      <top style="double">
        <color indexed="64"/>
      </top>
      <bottom style="double">
        <color indexed="64"/>
      </bottom>
      <diagonal/>
    </border>
    <border>
      <left/>
      <right style="thin">
        <color auto="1"/>
      </right>
      <top/>
      <bottom/>
      <diagonal/>
    </border>
    <border>
      <left style="thin">
        <color auto="1"/>
      </left>
      <right/>
      <top style="double">
        <color indexed="64"/>
      </top>
      <bottom style="thin">
        <color auto="1"/>
      </bottom>
      <diagonal/>
    </border>
    <border>
      <left/>
      <right/>
      <top style="double">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n">
        <color auto="1"/>
      </right>
      <top style="double">
        <color indexed="64"/>
      </top>
      <bottom style="thin">
        <color auto="1"/>
      </bottom>
      <diagonal/>
    </border>
    <border>
      <left/>
      <right style="thin">
        <color auto="1"/>
      </right>
      <top style="medium">
        <color indexed="64"/>
      </top>
      <bottom style="thin">
        <color indexed="64"/>
      </bottom>
      <diagonal/>
    </border>
    <border>
      <left style="thin">
        <color auto="1"/>
      </left>
      <right style="thin">
        <color auto="1"/>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double">
        <color auto="1"/>
      </bottom>
      <diagonal/>
    </border>
    <border>
      <left style="medium">
        <color indexed="64"/>
      </left>
      <right style="medium">
        <color indexed="64"/>
      </right>
      <top style="thin">
        <color auto="1"/>
      </top>
      <bottom style="double">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bottom style="double">
        <color auto="1"/>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782">
    <xf numFmtId="0" fontId="0" fillId="0" borderId="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1" fillId="8" borderId="1" applyNumberFormat="0" applyAlignment="0" applyProtection="0"/>
    <xf numFmtId="0" fontId="11" fillId="8" borderId="1" applyNumberFormat="0" applyAlignment="0" applyProtection="0"/>
    <xf numFmtId="0" fontId="11" fillId="8" borderId="1" applyNumberFormat="0" applyAlignment="0" applyProtection="0"/>
    <xf numFmtId="0" fontId="11" fillId="8" borderId="1" applyNumberFormat="0" applyAlignment="0" applyProtection="0"/>
    <xf numFmtId="0" fontId="11" fillId="8" borderId="1" applyNumberFormat="0" applyAlignment="0" applyProtection="0"/>
    <xf numFmtId="0" fontId="11" fillId="8" borderId="1" applyNumberFormat="0" applyAlignment="0" applyProtection="0"/>
    <xf numFmtId="0" fontId="7" fillId="18" borderId="2" applyNumberFormat="0" applyAlignment="0" applyProtection="0"/>
    <xf numFmtId="0" fontId="7" fillId="18" borderId="2" applyNumberFormat="0" applyAlignment="0" applyProtection="0"/>
    <xf numFmtId="0" fontId="7" fillId="18" borderId="2" applyNumberFormat="0" applyAlignment="0" applyProtection="0"/>
    <xf numFmtId="0" fontId="7" fillId="18" borderId="2" applyNumberFormat="0" applyAlignment="0" applyProtection="0"/>
    <xf numFmtId="0" fontId="7" fillId="18" borderId="2" applyNumberFormat="0" applyAlignment="0" applyProtection="0"/>
    <xf numFmtId="0" fontId="7" fillId="18" borderId="2" applyNumberFormat="0" applyAlignment="0" applyProtection="0"/>
    <xf numFmtId="43" fontId="2"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3" fontId="5" fillId="0" borderId="0" applyFont="0" applyFill="0" applyBorder="0" applyAlignment="0" applyProtection="0"/>
    <xf numFmtId="3" fontId="26" fillId="0" borderId="0" applyFont="0" applyFill="0" applyBorder="0" applyAlignment="0" applyProtection="0"/>
    <xf numFmtId="3" fontId="26" fillId="0" borderId="0" applyFont="0" applyFill="0" applyBorder="0" applyAlignment="0" applyProtection="0"/>
    <xf numFmtId="3" fontId="26"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4" fillId="0" borderId="0" applyFont="0" applyFill="0" applyBorder="0" applyAlignment="0" applyProtection="0"/>
    <xf numFmtId="44" fontId="2" fillId="0" borderId="0" applyFont="0" applyFill="0" applyBorder="0" applyAlignment="0" applyProtection="0"/>
    <xf numFmtId="44" fontId="24"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26" fillId="0" borderId="0" applyFont="0" applyFill="0" applyBorder="0" applyAlignment="0" applyProtection="0"/>
    <xf numFmtId="164" fontId="5"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15" fillId="0" borderId="4" applyNumberFormat="0" applyFill="0" applyAlignment="0" applyProtection="0"/>
    <xf numFmtId="0" fontId="15" fillId="0" borderId="4" applyNumberFormat="0" applyFill="0" applyAlignment="0" applyProtection="0"/>
    <xf numFmtId="0" fontId="15" fillId="0" borderId="4" applyNumberFormat="0" applyFill="0" applyAlignment="0" applyProtection="0"/>
    <xf numFmtId="0" fontId="15" fillId="0" borderId="4" applyNumberFormat="0" applyFill="0" applyAlignment="0" applyProtection="0"/>
    <xf numFmtId="0" fontId="15" fillId="0" borderId="4"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5" applyNumberFormat="0" applyFill="0" applyAlignment="0" applyProtection="0"/>
    <xf numFmtId="0" fontId="16" fillId="0" borderId="5" applyNumberFormat="0" applyFill="0" applyAlignment="0" applyProtection="0"/>
    <xf numFmtId="0" fontId="16" fillId="0" borderId="5" applyNumberFormat="0" applyFill="0" applyAlignment="0" applyProtection="0"/>
    <xf numFmtId="0" fontId="16" fillId="0" borderId="5"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7" fillId="3" borderId="1" applyNumberFormat="0" applyAlignment="0" applyProtection="0"/>
    <xf numFmtId="0" fontId="17" fillId="3" borderId="1" applyNumberFormat="0" applyAlignment="0" applyProtection="0"/>
    <xf numFmtId="0" fontId="17" fillId="3" borderId="1" applyNumberFormat="0" applyAlignment="0" applyProtection="0"/>
    <xf numFmtId="0" fontId="17" fillId="3" borderId="1" applyNumberFormat="0" applyAlignment="0" applyProtection="0"/>
    <xf numFmtId="0" fontId="17" fillId="3" borderId="1" applyNumberFormat="0" applyAlignment="0" applyProtection="0"/>
    <xf numFmtId="0" fontId="17" fillId="3" borderId="1" applyNumberFormat="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3"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2" fillId="0" borderId="0"/>
    <xf numFmtId="0" fontId="5" fillId="0" borderId="0"/>
    <xf numFmtId="165" fontId="20" fillId="0" borderId="0"/>
    <xf numFmtId="0" fontId="26" fillId="0" borderId="0"/>
    <xf numFmtId="165" fontId="20" fillId="0" borderId="0"/>
    <xf numFmtId="0" fontId="25" fillId="0" borderId="0"/>
    <xf numFmtId="0" fontId="2" fillId="0" borderId="0"/>
    <xf numFmtId="0" fontId="5" fillId="0" borderId="0"/>
    <xf numFmtId="0" fontId="26" fillId="0" borderId="0"/>
    <xf numFmtId="0" fontId="27" fillId="0" borderId="0"/>
    <xf numFmtId="0" fontId="27" fillId="0" borderId="0"/>
    <xf numFmtId="0" fontId="5" fillId="0" borderId="0"/>
    <xf numFmtId="0" fontId="5" fillId="0" borderId="0"/>
    <xf numFmtId="0" fontId="26" fillId="0" borderId="0"/>
    <xf numFmtId="0" fontId="5" fillId="0" borderId="0"/>
    <xf numFmtId="0" fontId="26" fillId="0" borderId="0"/>
    <xf numFmtId="0" fontId="5" fillId="0" borderId="0"/>
    <xf numFmtId="0" fontId="26" fillId="0" borderId="0"/>
    <xf numFmtId="0" fontId="5" fillId="0" borderId="0"/>
    <xf numFmtId="0" fontId="26" fillId="0" borderId="0"/>
    <xf numFmtId="0" fontId="5" fillId="0" borderId="0"/>
    <xf numFmtId="0" fontId="26" fillId="0" borderId="0"/>
    <xf numFmtId="0" fontId="26" fillId="0" borderId="0"/>
    <xf numFmtId="0" fontId="20" fillId="4" borderId="7" applyNumberFormat="0" applyFont="0" applyAlignment="0" applyProtection="0"/>
    <xf numFmtId="0" fontId="20" fillId="4" borderId="7" applyNumberFormat="0" applyFont="0" applyAlignment="0" applyProtection="0"/>
    <xf numFmtId="0" fontId="20" fillId="4" borderId="7" applyNumberFormat="0" applyFont="0" applyAlignment="0" applyProtection="0"/>
    <xf numFmtId="0" fontId="20" fillId="4" borderId="7" applyNumberFormat="0" applyFont="0" applyAlignment="0" applyProtection="0"/>
    <xf numFmtId="0" fontId="20" fillId="4" borderId="7" applyNumberFormat="0" applyFont="0" applyAlignment="0" applyProtection="0"/>
    <xf numFmtId="0" fontId="20" fillId="4" borderId="7" applyNumberFormat="0" applyFont="0" applyAlignment="0" applyProtection="0"/>
    <xf numFmtId="0" fontId="21" fillId="8" borderId="8" applyNumberFormat="0" applyAlignment="0" applyProtection="0"/>
    <xf numFmtId="0" fontId="21" fillId="8" borderId="8" applyNumberFormat="0" applyAlignment="0" applyProtection="0"/>
    <xf numFmtId="0" fontId="21" fillId="8" borderId="8" applyNumberFormat="0" applyAlignment="0" applyProtection="0"/>
    <xf numFmtId="0" fontId="21" fillId="8" borderId="8" applyNumberFormat="0" applyAlignment="0" applyProtection="0"/>
    <xf numFmtId="0" fontId="21" fillId="8" borderId="8" applyNumberFormat="0" applyAlignment="0" applyProtection="0"/>
    <xf numFmtId="0" fontId="21" fillId="8" borderId="8" applyNumberFormat="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44" fontId="2" fillId="0" borderId="0" applyFont="0" applyFill="0" applyBorder="0" applyAlignment="0" applyProtection="0"/>
    <xf numFmtId="0" fontId="1" fillId="0" borderId="0"/>
  </cellStyleXfs>
  <cellXfs count="158">
    <xf numFmtId="0" fontId="0" fillId="0" borderId="0" xfId="0"/>
    <xf numFmtId="1" fontId="34" fillId="0" borderId="0" xfId="0" applyNumberFormat="1" applyFont="1" applyBorder="1" applyAlignment="1" applyProtection="1">
      <alignment horizontal="center"/>
      <protection locked="0"/>
    </xf>
    <xf numFmtId="0" fontId="32" fillId="0" borderId="0" xfId="0" applyFont="1" applyProtection="1">
      <protection locked="0"/>
    </xf>
    <xf numFmtId="0" fontId="33" fillId="0" borderId="0" xfId="0" applyFont="1" applyAlignment="1" applyProtection="1">
      <alignment horizontal="center"/>
      <protection locked="0"/>
    </xf>
    <xf numFmtId="0" fontId="33" fillId="0" borderId="0" xfId="0" applyFont="1" applyAlignment="1" applyProtection="1">
      <alignment horizontal="left"/>
      <protection locked="0"/>
    </xf>
    <xf numFmtId="43" fontId="33" fillId="0" borderId="0" xfId="163" applyNumberFormat="1" applyFont="1" applyBorder="1" applyAlignment="1" applyProtection="1">
      <alignment horizontal="right" vertical="top" wrapText="1"/>
      <protection locked="0"/>
    </xf>
    <xf numFmtId="0" fontId="32" fillId="0" borderId="0" xfId="0" applyFont="1" applyAlignment="1" applyProtection="1">
      <alignment wrapText="1"/>
      <protection locked="0"/>
    </xf>
    <xf numFmtId="0" fontId="32" fillId="0" borderId="0" xfId="0" applyFont="1" applyBorder="1" applyAlignment="1" applyProtection="1">
      <alignment wrapText="1"/>
      <protection locked="0"/>
    </xf>
    <xf numFmtId="1" fontId="34" fillId="0" borderId="0" xfId="0" applyNumberFormat="1" applyFont="1" applyBorder="1" applyAlignment="1" applyProtection="1">
      <alignment horizontal="left"/>
      <protection locked="0"/>
    </xf>
    <xf numFmtId="0" fontId="32" fillId="0" borderId="0" xfId="0" applyFont="1" applyBorder="1" applyProtection="1">
      <protection locked="0"/>
    </xf>
    <xf numFmtId="0" fontId="32" fillId="0" borderId="0" xfId="0" applyFont="1" applyBorder="1" applyAlignment="1" applyProtection="1">
      <alignment horizontal="center"/>
      <protection locked="0"/>
    </xf>
    <xf numFmtId="0" fontId="32" fillId="0" borderId="0" xfId="0" applyFont="1" applyBorder="1" applyAlignment="1" applyProtection="1">
      <alignment horizontal="left"/>
      <protection locked="0"/>
    </xf>
    <xf numFmtId="14" fontId="32" fillId="0" borderId="11" xfId="0" applyNumberFormat="1" applyFont="1" applyBorder="1" applyAlignment="1" applyProtection="1">
      <alignment horizontal="left" vertical="center" wrapText="1"/>
      <protection locked="0"/>
    </xf>
    <xf numFmtId="15" fontId="32" fillId="0" borderId="11" xfId="0" applyNumberFormat="1" applyFont="1" applyBorder="1" applyAlignment="1" applyProtection="1">
      <alignment horizontal="left" vertical="center" wrapText="1"/>
      <protection locked="0"/>
    </xf>
    <xf numFmtId="43" fontId="32" fillId="0" borderId="11" xfId="163" applyFont="1" applyBorder="1" applyAlignment="1" applyProtection="1">
      <alignment horizontal="right" vertical="center" wrapText="1"/>
      <protection locked="0"/>
    </xf>
    <xf numFmtId="43" fontId="35" fillId="19" borderId="12" xfId="163" applyFont="1" applyFill="1" applyBorder="1" applyAlignment="1" applyProtection="1">
      <alignment horizontal="right" vertical="center" wrapText="1"/>
      <protection locked="0"/>
    </xf>
    <xf numFmtId="43" fontId="28" fillId="19" borderId="10" xfId="163" applyFont="1" applyFill="1" applyBorder="1" applyAlignment="1" applyProtection="1">
      <alignment horizontal="right" vertical="center"/>
      <protection locked="0"/>
    </xf>
    <xf numFmtId="0" fontId="34" fillId="0" borderId="16" xfId="0" applyFont="1" applyBorder="1" applyAlignment="1" applyProtection="1">
      <alignment horizontal="center" wrapText="1"/>
      <protection locked="0"/>
    </xf>
    <xf numFmtId="0" fontId="34" fillId="0" borderId="16" xfId="0" applyFont="1" applyBorder="1" applyAlignment="1" applyProtection="1">
      <alignment horizontal="left" wrapText="1"/>
      <protection locked="0"/>
    </xf>
    <xf numFmtId="3" fontId="34" fillId="0" borderId="16" xfId="0" applyNumberFormat="1" applyFont="1" applyBorder="1" applyAlignment="1" applyProtection="1">
      <alignment horizontal="right" wrapText="1"/>
      <protection locked="0"/>
    </xf>
    <xf numFmtId="1" fontId="31" fillId="0" borderId="0" xfId="0" applyNumberFormat="1" applyFont="1" applyBorder="1" applyAlignment="1" applyProtection="1">
      <alignment horizontal="left" wrapText="1"/>
      <protection locked="0"/>
    </xf>
    <xf numFmtId="0" fontId="28" fillId="0" borderId="0" xfId="0" applyFont="1" applyAlignment="1" applyProtection="1">
      <alignment horizontal="center"/>
      <protection locked="0"/>
    </xf>
    <xf numFmtId="1" fontId="31" fillId="0" borderId="0" xfId="0" applyNumberFormat="1" applyFont="1" applyBorder="1" applyAlignment="1" applyProtection="1">
      <protection locked="0"/>
    </xf>
    <xf numFmtId="2" fontId="31" fillId="0" borderId="0" xfId="0" applyNumberFormat="1" applyFont="1" applyBorder="1" applyAlignment="1" applyProtection="1">
      <alignment horizontal="right" wrapText="1"/>
      <protection locked="0"/>
    </xf>
    <xf numFmtId="1" fontId="31" fillId="0" borderId="0" xfId="0" applyNumberFormat="1" applyFont="1" applyBorder="1" applyAlignment="1" applyProtection="1">
      <alignment wrapText="1"/>
      <protection locked="0"/>
    </xf>
    <xf numFmtId="1" fontId="34" fillId="0" borderId="0" xfId="0" applyNumberFormat="1" applyFont="1" applyBorder="1" applyAlignment="1" applyProtection="1">
      <protection locked="0"/>
    </xf>
    <xf numFmtId="0" fontId="32" fillId="0" borderId="0" xfId="0" applyFont="1" applyBorder="1" applyAlignment="1" applyProtection="1">
      <protection locked="0"/>
    </xf>
    <xf numFmtId="1" fontId="32" fillId="0" borderId="0" xfId="0" applyNumberFormat="1" applyFont="1" applyBorder="1" applyAlignment="1" applyProtection="1">
      <protection locked="0"/>
    </xf>
    <xf numFmtId="1" fontId="32" fillId="0" borderId="0" xfId="0" applyNumberFormat="1" applyFont="1" applyBorder="1" applyProtection="1">
      <protection locked="0"/>
    </xf>
    <xf numFmtId="1" fontId="31" fillId="0" borderId="0" xfId="0" applyNumberFormat="1" applyFont="1" applyBorder="1" applyAlignment="1" applyProtection="1">
      <alignment horizontal="right" wrapText="1"/>
      <protection locked="0"/>
    </xf>
    <xf numFmtId="15" fontId="32" fillId="0" borderId="0" xfId="0" applyNumberFormat="1" applyFont="1" applyBorder="1" applyAlignment="1" applyProtection="1">
      <alignment horizontal="left" vertical="center" wrapText="1"/>
      <protection locked="0"/>
    </xf>
    <xf numFmtId="15" fontId="32" fillId="0" borderId="20" xfId="0" applyNumberFormat="1" applyFont="1" applyBorder="1" applyAlignment="1" applyProtection="1">
      <alignment horizontal="left" vertical="center" wrapText="1"/>
      <protection locked="0"/>
    </xf>
    <xf numFmtId="43" fontId="32" fillId="0" borderId="27" xfId="163" applyFont="1" applyBorder="1" applyAlignment="1" applyProtection="1">
      <alignment horizontal="right" vertical="center" wrapText="1"/>
      <protection locked="0"/>
    </xf>
    <xf numFmtId="43" fontId="32" fillId="0" borderId="0" xfId="0" applyNumberFormat="1" applyFont="1" applyBorder="1" applyAlignment="1" applyProtection="1">
      <alignment horizontal="center"/>
      <protection locked="0"/>
    </xf>
    <xf numFmtId="43" fontId="32" fillId="0" borderId="0" xfId="0" applyNumberFormat="1" applyFont="1" applyAlignment="1" applyProtection="1">
      <alignment wrapText="1"/>
      <protection locked="0"/>
    </xf>
    <xf numFmtId="43" fontId="32" fillId="0" borderId="20" xfId="163" applyFont="1" applyBorder="1" applyAlignment="1" applyProtection="1">
      <alignment horizontal="right" vertical="center" wrapText="1"/>
      <protection locked="0"/>
    </xf>
    <xf numFmtId="15" fontId="32" fillId="0" borderId="35" xfId="0" applyNumberFormat="1" applyFont="1" applyBorder="1" applyAlignment="1" applyProtection="1">
      <alignment horizontal="left" vertical="center" wrapText="1"/>
      <protection locked="0"/>
    </xf>
    <xf numFmtId="0" fontId="0" fillId="0" borderId="0" xfId="0" applyAlignment="1">
      <alignment wrapText="1"/>
    </xf>
    <xf numFmtId="14" fontId="32" fillId="0" borderId="27" xfId="0" applyNumberFormat="1" applyFont="1" applyBorder="1" applyAlignment="1" applyProtection="1">
      <alignment horizontal="left" vertical="center" wrapText="1"/>
      <protection locked="0"/>
    </xf>
    <xf numFmtId="15" fontId="32" fillId="0" borderId="32" xfId="0" applyNumberFormat="1" applyFont="1" applyBorder="1" applyAlignment="1" applyProtection="1">
      <alignment horizontal="left" vertical="center" wrapText="1"/>
      <protection locked="0"/>
    </xf>
    <xf numFmtId="15" fontId="32" fillId="0" borderId="31" xfId="0" applyNumberFormat="1" applyFont="1" applyBorder="1" applyAlignment="1" applyProtection="1">
      <alignment horizontal="left" vertical="center" wrapText="1"/>
      <protection locked="0"/>
    </xf>
    <xf numFmtId="43" fontId="0" fillId="0" borderId="0" xfId="0" applyNumberFormat="1"/>
    <xf numFmtId="0" fontId="34" fillId="22" borderId="16" xfId="0" applyFont="1" applyFill="1" applyBorder="1" applyAlignment="1" applyProtection="1">
      <alignment horizontal="center" wrapText="1"/>
      <protection locked="0"/>
    </xf>
    <xf numFmtId="0" fontId="34" fillId="22" borderId="16" xfId="0" applyFont="1" applyFill="1" applyBorder="1" applyAlignment="1" applyProtection="1">
      <alignment horizontal="left" wrapText="1"/>
      <protection locked="0"/>
    </xf>
    <xf numFmtId="3" fontId="34" fillId="22" borderId="16" xfId="0" applyNumberFormat="1" applyFont="1" applyFill="1" applyBorder="1" applyAlignment="1" applyProtection="1">
      <alignment horizontal="right" wrapText="1"/>
      <protection locked="0"/>
    </xf>
    <xf numFmtId="43" fontId="34" fillId="0" borderId="38" xfId="163" applyFont="1" applyFill="1" applyBorder="1" applyAlignment="1" applyProtection="1">
      <alignment horizontal="right" vertical="center"/>
      <protection locked="0"/>
    </xf>
    <xf numFmtId="43" fontId="34" fillId="0" borderId="39" xfId="163" applyFont="1" applyFill="1" applyBorder="1" applyAlignment="1" applyProtection="1">
      <alignment horizontal="right" vertical="center"/>
      <protection locked="0"/>
    </xf>
    <xf numFmtId="44" fontId="34" fillId="22" borderId="40" xfId="780" applyFont="1" applyFill="1" applyBorder="1" applyAlignment="1" applyProtection="1">
      <alignment horizontal="right" vertical="center"/>
      <protection locked="0"/>
    </xf>
    <xf numFmtId="2" fontId="31" fillId="0" borderId="0" xfId="0" applyNumberFormat="1" applyFont="1" applyBorder="1" applyAlignment="1" applyProtection="1">
      <alignment wrapText="1"/>
      <protection locked="0"/>
    </xf>
    <xf numFmtId="15" fontId="32" fillId="0" borderId="0" xfId="0" applyNumberFormat="1" applyFont="1" applyFill="1" applyBorder="1" applyAlignment="1" applyProtection="1">
      <alignment horizontal="left" vertical="center" wrapText="1"/>
      <protection locked="0"/>
    </xf>
    <xf numFmtId="44" fontId="0" fillId="0" borderId="0" xfId="0" applyNumberFormat="1"/>
    <xf numFmtId="15" fontId="32" fillId="0" borderId="33" xfId="0" applyNumberFormat="1" applyFont="1" applyFill="1" applyBorder="1" applyAlignment="1" applyProtection="1">
      <alignment horizontal="left" vertical="center" wrapText="1"/>
      <protection locked="0"/>
    </xf>
    <xf numFmtId="44" fontId="0" fillId="0" borderId="33" xfId="0" applyNumberFormat="1" applyBorder="1"/>
    <xf numFmtId="43" fontId="34" fillId="0" borderId="41" xfId="163" applyFont="1" applyFill="1" applyBorder="1" applyAlignment="1" applyProtection="1">
      <alignment horizontal="right" vertical="center"/>
      <protection locked="0"/>
    </xf>
    <xf numFmtId="0" fontId="37" fillId="0" borderId="0" xfId="781" applyNumberFormat="1" applyFont="1" applyFill="1" applyBorder="1" applyAlignment="1" applyProtection="1"/>
    <xf numFmtId="0" fontId="38" fillId="0" borderId="0" xfId="781" applyNumberFormat="1" applyFont="1" applyFill="1" applyBorder="1" applyAlignment="1" applyProtection="1"/>
    <xf numFmtId="0" fontId="37" fillId="0" borderId="0" xfId="781" applyNumberFormat="1" applyFont="1" applyFill="1" applyBorder="1" applyAlignment="1" applyProtection="1">
      <alignment horizontal="center" wrapText="1"/>
    </xf>
    <xf numFmtId="0" fontId="37" fillId="0" borderId="0" xfId="781" applyNumberFormat="1" applyFont="1" applyFill="1" applyBorder="1" applyAlignment="1" applyProtection="1">
      <alignment horizontal="center"/>
    </xf>
    <xf numFmtId="0" fontId="38" fillId="0" borderId="0" xfId="781" applyNumberFormat="1" applyFont="1" applyFill="1" applyBorder="1" applyAlignment="1" applyProtection="1">
      <alignment horizontal="center"/>
    </xf>
    <xf numFmtId="0" fontId="39" fillId="20" borderId="0" xfId="781" applyNumberFormat="1" applyFont="1" applyFill="1" applyBorder="1" applyAlignment="1" applyProtection="1">
      <alignment horizontal="center"/>
    </xf>
    <xf numFmtId="0" fontId="39" fillId="20" borderId="0" xfId="781" applyNumberFormat="1" applyFont="1" applyFill="1" applyBorder="1" applyAlignment="1" applyProtection="1"/>
    <xf numFmtId="166" fontId="39" fillId="20" borderId="0" xfId="781" applyNumberFormat="1" applyFont="1" applyFill="1" applyBorder="1" applyAlignment="1" applyProtection="1">
      <alignment horizontal="center"/>
    </xf>
    <xf numFmtId="2" fontId="37" fillId="0" borderId="0" xfId="781" applyNumberFormat="1" applyFont="1" applyFill="1" applyBorder="1" applyAlignment="1" applyProtection="1">
      <alignment horizontal="center"/>
    </xf>
    <xf numFmtId="0" fontId="40" fillId="0" borderId="0" xfId="781" applyNumberFormat="1" applyFont="1" applyFill="1" applyBorder="1" applyAlignment="1" applyProtection="1">
      <alignment horizontal="center"/>
    </xf>
    <xf numFmtId="167" fontId="37" fillId="0" borderId="0" xfId="781" applyNumberFormat="1" applyFont="1" applyFill="1" applyBorder="1" applyAlignment="1" applyProtection="1">
      <alignment horizontal="center"/>
    </xf>
    <xf numFmtId="166" fontId="37" fillId="0" borderId="0" xfId="781" applyNumberFormat="1" applyFont="1" applyFill="1" applyBorder="1" applyAlignment="1" applyProtection="1">
      <alignment horizontal="center"/>
    </xf>
    <xf numFmtId="167" fontId="37" fillId="0" borderId="0" xfId="781" applyNumberFormat="1" applyFont="1" applyFill="1" applyBorder="1" applyAlignment="1" applyProtection="1"/>
    <xf numFmtId="0" fontId="41" fillId="0" borderId="0" xfId="781" applyNumberFormat="1" applyFont="1" applyFill="1" applyBorder="1" applyAlignment="1" applyProtection="1">
      <alignment horizontal="right"/>
    </xf>
    <xf numFmtId="166" fontId="37" fillId="21" borderId="0" xfId="781" applyNumberFormat="1" applyFont="1" applyFill="1" applyBorder="1" applyAlignment="1" applyProtection="1">
      <alignment horizontal="center"/>
    </xf>
    <xf numFmtId="2" fontId="42" fillId="20" borderId="0" xfId="781" applyNumberFormat="1" applyFont="1" applyFill="1" applyBorder="1" applyAlignment="1" applyProtection="1">
      <alignment horizontal="center"/>
    </xf>
    <xf numFmtId="0" fontId="42" fillId="20" borderId="0" xfId="781" applyNumberFormat="1" applyFont="1" applyFill="1" applyBorder="1" applyAlignment="1" applyProtection="1">
      <alignment horizontal="center"/>
    </xf>
    <xf numFmtId="0" fontId="43" fillId="20" borderId="0" xfId="781" applyNumberFormat="1" applyFont="1" applyFill="1" applyBorder="1" applyAlignment="1" applyProtection="1">
      <alignment horizontal="center"/>
    </xf>
    <xf numFmtId="167" fontId="42" fillId="20" borderId="0" xfId="781" applyNumberFormat="1" applyFont="1" applyFill="1" applyBorder="1" applyAlignment="1" applyProtection="1">
      <alignment horizontal="center"/>
    </xf>
    <xf numFmtId="0" fontId="42" fillId="0" borderId="0" xfId="781" applyNumberFormat="1" applyFont="1" applyFill="1" applyBorder="1" applyAlignment="1" applyProtection="1"/>
    <xf numFmtId="0" fontId="39" fillId="0" borderId="0" xfId="781" applyNumberFormat="1" applyFont="1" applyFill="1" applyBorder="1" applyAlignment="1" applyProtection="1">
      <alignment horizontal="center"/>
    </xf>
    <xf numFmtId="2" fontId="44" fillId="0" borderId="0" xfId="781" applyNumberFormat="1" applyFont="1" applyFill="1" applyBorder="1" applyAlignment="1" applyProtection="1">
      <alignment horizontal="center"/>
    </xf>
    <xf numFmtId="0" fontId="44" fillId="0" borderId="0" xfId="781" applyNumberFormat="1" applyFont="1" applyFill="1" applyBorder="1" applyAlignment="1" applyProtection="1">
      <alignment horizontal="center"/>
    </xf>
    <xf numFmtId="0" fontId="43" fillId="0" borderId="0" xfId="781" applyNumberFormat="1" applyFont="1" applyFill="1" applyBorder="1" applyAlignment="1" applyProtection="1">
      <alignment horizontal="center"/>
    </xf>
    <xf numFmtId="167" fontId="44" fillId="0" borderId="0" xfId="781" applyNumberFormat="1" applyFont="1" applyFill="1" applyBorder="1" applyAlignment="1" applyProtection="1">
      <alignment horizontal="center"/>
    </xf>
    <xf numFmtId="166" fontId="44" fillId="0" borderId="0" xfId="781" applyNumberFormat="1" applyFont="1" applyFill="1" applyBorder="1" applyAlignment="1" applyProtection="1">
      <alignment horizontal="center"/>
    </xf>
    <xf numFmtId="0" fontId="46" fillId="20" borderId="0" xfId="781" applyNumberFormat="1" applyFont="1" applyFill="1" applyBorder="1" applyAlignment="1" applyProtection="1">
      <alignment horizontal="left"/>
    </xf>
    <xf numFmtId="2" fontId="37" fillId="20" borderId="0" xfId="781" applyNumberFormat="1" applyFont="1" applyFill="1" applyBorder="1" applyAlignment="1" applyProtection="1">
      <alignment horizontal="center"/>
    </xf>
    <xf numFmtId="0" fontId="37" fillId="20" borderId="0" xfId="781" applyNumberFormat="1" applyFont="1" applyFill="1" applyBorder="1" applyAlignment="1" applyProtection="1">
      <alignment horizontal="center"/>
    </xf>
    <xf numFmtId="0" fontId="40" fillId="20" borderId="0" xfId="781" applyNumberFormat="1" applyFont="1" applyFill="1" applyBorder="1" applyAlignment="1" applyProtection="1">
      <alignment horizontal="center"/>
    </xf>
    <xf numFmtId="166" fontId="38" fillId="20" borderId="0" xfId="781" applyNumberFormat="1" applyFont="1" applyFill="1" applyBorder="1" applyAlignment="1" applyProtection="1">
      <alignment horizontal="center"/>
    </xf>
    <xf numFmtId="0" fontId="37" fillId="0" borderId="0" xfId="781" applyNumberFormat="1" applyFont="1" applyFill="1" applyBorder="1" applyAlignment="1" applyProtection="1">
      <alignment wrapText="1"/>
    </xf>
    <xf numFmtId="10" fontId="37" fillId="0" borderId="0" xfId="781" applyNumberFormat="1" applyFont="1" applyFill="1" applyBorder="1" applyAlignment="1" applyProtection="1">
      <alignment horizontal="center"/>
    </xf>
    <xf numFmtId="168" fontId="37" fillId="0" borderId="0" xfId="781" applyNumberFormat="1" applyFont="1" applyFill="1" applyBorder="1" applyAlignment="1" applyProtection="1">
      <alignment horizontal="center"/>
    </xf>
    <xf numFmtId="2" fontId="39" fillId="20" borderId="0" xfId="781" applyNumberFormat="1" applyFont="1" applyFill="1" applyBorder="1" applyAlignment="1" applyProtection="1">
      <alignment horizontal="center"/>
    </xf>
    <xf numFmtId="0" fontId="44" fillId="0" borderId="0" xfId="781" applyNumberFormat="1" applyFont="1" applyFill="1" applyBorder="1" applyAlignment="1" applyProtection="1"/>
    <xf numFmtId="169" fontId="44" fillId="0" borderId="0" xfId="781" applyNumberFormat="1" applyFont="1" applyFill="1" applyBorder="1" applyAlignment="1" applyProtection="1">
      <alignment horizontal="center"/>
    </xf>
    <xf numFmtId="0" fontId="44" fillId="0" borderId="0" xfId="781" applyFont="1" applyFill="1" applyBorder="1"/>
    <xf numFmtId="10" fontId="44" fillId="0" borderId="0" xfId="781" applyNumberFormat="1" applyFont="1" applyFill="1" applyBorder="1" applyAlignment="1" applyProtection="1">
      <alignment horizontal="center"/>
    </xf>
    <xf numFmtId="6" fontId="37" fillId="0" borderId="0" xfId="781" applyNumberFormat="1" applyFont="1" applyFill="1" applyBorder="1" applyAlignment="1" applyProtection="1">
      <alignment horizontal="center"/>
    </xf>
    <xf numFmtId="6" fontId="44" fillId="0" borderId="0" xfId="781" applyNumberFormat="1" applyFont="1" applyFill="1" applyBorder="1" applyAlignment="1" applyProtection="1">
      <alignment horizontal="center"/>
    </xf>
    <xf numFmtId="0" fontId="47" fillId="0" borderId="0" xfId="781" applyNumberFormat="1" applyFont="1" applyFill="1" applyBorder="1" applyAlignment="1" applyProtection="1"/>
    <xf numFmtId="166" fontId="38" fillId="0" borderId="0" xfId="781" applyNumberFormat="1" applyFont="1" applyFill="1" applyBorder="1" applyAlignment="1" applyProtection="1">
      <alignment horizontal="center"/>
    </xf>
    <xf numFmtId="10" fontId="39" fillId="20" borderId="0" xfId="781" applyNumberFormat="1" applyFont="1" applyFill="1" applyBorder="1" applyAlignment="1" applyProtection="1">
      <alignment horizontal="center"/>
    </xf>
    <xf numFmtId="0" fontId="52" fillId="0" borderId="0" xfId="781" applyNumberFormat="1" applyFont="1" applyFill="1" applyBorder="1" applyAlignment="1" applyProtection="1"/>
    <xf numFmtId="15" fontId="51" fillId="0" borderId="0" xfId="0" applyNumberFormat="1" applyFont="1" applyBorder="1" applyAlignment="1" applyProtection="1">
      <alignment horizontal="left" vertical="center" wrapText="1"/>
      <protection locked="0"/>
    </xf>
    <xf numFmtId="15" fontId="51" fillId="0" borderId="0" xfId="0" applyNumberFormat="1" applyFont="1" applyBorder="1" applyAlignment="1" applyProtection="1">
      <alignment horizontal="left" vertical="center"/>
      <protection locked="0"/>
    </xf>
    <xf numFmtId="44" fontId="51" fillId="0" borderId="0" xfId="163" applyNumberFormat="1" applyFont="1" applyBorder="1" applyAlignment="1" applyProtection="1">
      <alignment horizontal="right" vertical="center" wrapText="1"/>
      <protection locked="0"/>
    </xf>
    <xf numFmtId="168" fontId="40" fillId="0" borderId="0" xfId="781" applyNumberFormat="1" applyFont="1" applyFill="1" applyBorder="1" applyAlignment="1" applyProtection="1">
      <alignment horizontal="left"/>
    </xf>
    <xf numFmtId="1" fontId="28" fillId="0" borderId="0" xfId="0" applyNumberFormat="1" applyFont="1" applyBorder="1" applyAlignment="1" applyProtection="1">
      <alignment horizontal="center"/>
      <protection locked="0"/>
    </xf>
    <xf numFmtId="0" fontId="36" fillId="0" borderId="0" xfId="0" applyFont="1" applyAlignment="1" applyProtection="1">
      <alignment horizontal="center" wrapText="1"/>
      <protection locked="0"/>
    </xf>
    <xf numFmtId="1" fontId="34" fillId="22" borderId="36" xfId="0" applyNumberFormat="1" applyFont="1" applyFill="1" applyBorder="1" applyAlignment="1" applyProtection="1">
      <alignment horizontal="left" vertical="center"/>
      <protection locked="0"/>
    </xf>
    <xf numFmtId="1" fontId="34" fillId="22" borderId="37" xfId="0" applyNumberFormat="1" applyFont="1" applyFill="1" applyBorder="1" applyAlignment="1" applyProtection="1">
      <alignment horizontal="left" vertical="center"/>
      <protection locked="0"/>
    </xf>
    <xf numFmtId="1" fontId="34" fillId="19" borderId="14" xfId="0" applyNumberFormat="1" applyFont="1" applyFill="1" applyBorder="1" applyAlignment="1" applyProtection="1">
      <alignment horizontal="left" vertical="center"/>
      <protection locked="0"/>
    </xf>
    <xf numFmtId="0" fontId="36" fillId="0" borderId="0" xfId="0" applyFont="1" applyAlignment="1" applyProtection="1">
      <alignment horizontal="center"/>
      <protection locked="0"/>
    </xf>
    <xf numFmtId="15" fontId="35" fillId="19" borderId="17" xfId="0" applyNumberFormat="1" applyFont="1" applyFill="1" applyBorder="1" applyAlignment="1" applyProtection="1">
      <alignment vertical="center" wrapText="1"/>
      <protection locked="0"/>
    </xf>
    <xf numFmtId="15" fontId="35" fillId="19" borderId="18" xfId="0" applyNumberFormat="1" applyFont="1" applyFill="1" applyBorder="1" applyAlignment="1" applyProtection="1">
      <alignment vertical="center" wrapText="1"/>
      <protection locked="0"/>
    </xf>
    <xf numFmtId="15" fontId="35" fillId="19" borderId="19" xfId="0" applyNumberFormat="1" applyFont="1" applyFill="1" applyBorder="1" applyAlignment="1" applyProtection="1">
      <alignment vertical="center" wrapText="1"/>
      <protection locked="0"/>
    </xf>
    <xf numFmtId="14" fontId="48" fillId="0" borderId="23" xfId="0" applyNumberFormat="1" applyFont="1" applyBorder="1" applyAlignment="1" applyProtection="1">
      <alignment horizontal="center" vertical="center" wrapText="1"/>
      <protection locked="0"/>
    </xf>
    <xf numFmtId="14" fontId="48" fillId="0" borderId="24" xfId="0" applyNumberFormat="1" applyFont="1" applyBorder="1" applyAlignment="1" applyProtection="1">
      <alignment horizontal="center" vertical="center" wrapText="1"/>
      <protection locked="0"/>
    </xf>
    <xf numFmtId="14" fontId="48" fillId="0" borderId="26" xfId="0" applyNumberFormat="1" applyFont="1" applyBorder="1" applyAlignment="1" applyProtection="1">
      <alignment horizontal="center" vertical="center" wrapText="1"/>
      <protection locked="0"/>
    </xf>
    <xf numFmtId="15" fontId="35" fillId="19" borderId="13" xfId="0" applyNumberFormat="1" applyFont="1" applyFill="1" applyBorder="1" applyAlignment="1" applyProtection="1">
      <alignment horizontal="left" vertical="center" wrapText="1"/>
      <protection locked="0"/>
    </xf>
    <xf numFmtId="15" fontId="35" fillId="19" borderId="14" xfId="0" applyNumberFormat="1" applyFont="1" applyFill="1" applyBorder="1" applyAlignment="1" applyProtection="1">
      <alignment horizontal="left" vertical="center" wrapText="1"/>
      <protection locked="0"/>
    </xf>
    <xf numFmtId="15" fontId="35" fillId="19" borderId="15" xfId="0" applyNumberFormat="1" applyFont="1" applyFill="1" applyBorder="1" applyAlignment="1" applyProtection="1">
      <alignment horizontal="left" vertical="center" wrapText="1"/>
      <protection locked="0"/>
    </xf>
    <xf numFmtId="14" fontId="35" fillId="0" borderId="21" xfId="0" applyNumberFormat="1" applyFont="1" applyBorder="1" applyAlignment="1" applyProtection="1">
      <alignment horizontal="center" vertical="center" wrapText="1"/>
      <protection locked="0"/>
    </xf>
    <xf numFmtId="14" fontId="35" fillId="0" borderId="22" xfId="0" applyNumberFormat="1" applyFont="1" applyBorder="1" applyAlignment="1" applyProtection="1">
      <alignment horizontal="center" vertical="center" wrapText="1"/>
      <protection locked="0"/>
    </xf>
    <xf numFmtId="14" fontId="35" fillId="0" borderId="25" xfId="0" applyNumberFormat="1" applyFont="1" applyBorder="1" applyAlignment="1" applyProtection="1">
      <alignment horizontal="center" vertical="center" wrapText="1"/>
      <protection locked="0"/>
    </xf>
    <xf numFmtId="0" fontId="36" fillId="0" borderId="0" xfId="0" applyFont="1" applyAlignment="1" applyProtection="1">
      <alignment horizontal="left" wrapText="1"/>
      <protection locked="0"/>
    </xf>
    <xf numFmtId="0" fontId="41" fillId="21" borderId="0" xfId="781" applyNumberFormat="1" applyFont="1" applyFill="1" applyBorder="1" applyAlignment="1" applyProtection="1">
      <alignment horizontal="center"/>
    </xf>
    <xf numFmtId="0" fontId="37" fillId="21" borderId="0" xfId="781" applyNumberFormat="1" applyFont="1" applyFill="1" applyBorder="1" applyAlignment="1" applyProtection="1">
      <alignment horizontal="center"/>
    </xf>
    <xf numFmtId="0" fontId="38" fillId="0" borderId="28" xfId="781" applyNumberFormat="1" applyFont="1" applyFill="1" applyBorder="1" applyAlignment="1" applyProtection="1">
      <alignment horizontal="center"/>
    </xf>
    <xf numFmtId="0" fontId="38" fillId="0" borderId="29" xfId="781" applyNumberFormat="1" applyFont="1" applyFill="1" applyBorder="1" applyAlignment="1" applyProtection="1">
      <alignment horizontal="center"/>
    </xf>
    <xf numFmtId="0" fontId="38" fillId="0" borderId="30" xfId="781" applyNumberFormat="1" applyFont="1" applyFill="1" applyBorder="1" applyAlignment="1" applyProtection="1">
      <alignment horizontal="center"/>
    </xf>
    <xf numFmtId="0" fontId="38" fillId="0" borderId="31" xfId="781" applyNumberFormat="1" applyFont="1" applyFill="1" applyBorder="1" applyAlignment="1" applyProtection="1">
      <alignment horizontal="center"/>
    </xf>
    <xf numFmtId="0" fontId="38" fillId="0" borderId="0" xfId="781" applyNumberFormat="1" applyFont="1" applyFill="1" applyBorder="1" applyAlignment="1" applyProtection="1">
      <alignment horizontal="center"/>
    </xf>
    <xf numFmtId="0" fontId="38" fillId="0" borderId="20" xfId="781" applyNumberFormat="1" applyFont="1" applyFill="1" applyBorder="1" applyAlignment="1" applyProtection="1">
      <alignment horizontal="center"/>
    </xf>
    <xf numFmtId="14" fontId="38" fillId="0" borderId="32" xfId="781" applyNumberFormat="1" applyFont="1" applyFill="1" applyBorder="1" applyAlignment="1" applyProtection="1">
      <alignment horizontal="center"/>
    </xf>
    <xf numFmtId="14" fontId="38" fillId="0" borderId="33" xfId="781" applyNumberFormat="1" applyFont="1" applyFill="1" applyBorder="1" applyAlignment="1" applyProtection="1">
      <alignment horizontal="center"/>
    </xf>
    <xf numFmtId="14" fontId="38" fillId="0" borderId="34" xfId="781" applyNumberFormat="1" applyFont="1" applyFill="1" applyBorder="1" applyAlignment="1" applyProtection="1">
      <alignment horizontal="center"/>
    </xf>
    <xf numFmtId="0" fontId="45" fillId="21" borderId="0" xfId="781" applyNumberFormat="1" applyFont="1" applyFill="1" applyBorder="1" applyAlignment="1" applyProtection="1">
      <alignment horizontal="center"/>
    </xf>
    <xf numFmtId="166" fontId="37" fillId="0" borderId="0" xfId="781" applyNumberFormat="1" applyFont="1" applyFill="1" applyBorder="1" applyAlignment="1" applyProtection="1"/>
    <xf numFmtId="0" fontId="54" fillId="0" borderId="0" xfId="781" applyNumberFormat="1" applyFont="1" applyFill="1" applyBorder="1" applyAlignment="1" applyProtection="1"/>
    <xf numFmtId="0" fontId="44" fillId="0" borderId="48" xfId="781" applyNumberFormat="1" applyFont="1" applyFill="1" applyBorder="1" applyAlignment="1" applyProtection="1"/>
    <xf numFmtId="0" fontId="37" fillId="0" borderId="48" xfId="781" applyNumberFormat="1" applyFont="1" applyFill="1" applyBorder="1" applyAlignment="1" applyProtection="1"/>
    <xf numFmtId="0" fontId="37" fillId="0" borderId="48" xfId="781" applyNumberFormat="1" applyFont="1" applyFill="1" applyBorder="1" applyAlignment="1" applyProtection="1">
      <alignment horizontal="center"/>
    </xf>
    <xf numFmtId="167" fontId="37" fillId="0" borderId="48" xfId="781" applyNumberFormat="1" applyFont="1" applyFill="1" applyBorder="1" applyAlignment="1" applyProtection="1"/>
    <xf numFmtId="0" fontId="53" fillId="23" borderId="43" xfId="781" applyNumberFormat="1" applyFont="1" applyFill="1" applyBorder="1" applyAlignment="1" applyProtection="1"/>
    <xf numFmtId="0" fontId="44" fillId="23" borderId="44" xfId="781" applyNumberFormat="1" applyFont="1" applyFill="1" applyBorder="1" applyAlignment="1" applyProtection="1"/>
    <xf numFmtId="167" fontId="37" fillId="23" borderId="45" xfId="781" applyNumberFormat="1" applyFont="1" applyFill="1" applyBorder="1" applyAlignment="1" applyProtection="1"/>
    <xf numFmtId="0" fontId="53" fillId="23" borderId="46" xfId="781" applyNumberFormat="1" applyFont="1" applyFill="1" applyBorder="1" applyAlignment="1" applyProtection="1"/>
    <xf numFmtId="0" fontId="44" fillId="23" borderId="0" xfId="781" applyNumberFormat="1" applyFont="1" applyFill="1" applyBorder="1" applyAlignment="1" applyProtection="1"/>
    <xf numFmtId="167" fontId="37" fillId="23" borderId="42" xfId="781" applyNumberFormat="1" applyFont="1" applyFill="1" applyBorder="1" applyAlignment="1" applyProtection="1"/>
    <xf numFmtId="0" fontId="53" fillId="23" borderId="47" xfId="781" applyNumberFormat="1" applyFont="1" applyFill="1" applyBorder="1" applyAlignment="1" applyProtection="1"/>
    <xf numFmtId="0" fontId="44" fillId="23" borderId="48" xfId="781" applyNumberFormat="1" applyFont="1" applyFill="1" applyBorder="1" applyAlignment="1" applyProtection="1"/>
    <xf numFmtId="167" fontId="37" fillId="23" borderId="49" xfId="781" applyNumberFormat="1" applyFont="1" applyFill="1" applyBorder="1" applyAlignment="1" applyProtection="1"/>
    <xf numFmtId="170" fontId="37" fillId="0" borderId="0" xfId="781" applyNumberFormat="1" applyFont="1" applyFill="1" applyBorder="1" applyAlignment="1" applyProtection="1"/>
    <xf numFmtId="0" fontId="37" fillId="24" borderId="43" xfId="781" applyNumberFormat="1" applyFont="1" applyFill="1" applyBorder="1" applyAlignment="1" applyProtection="1"/>
    <xf numFmtId="0" fontId="37" fillId="24" borderId="44" xfId="781" applyNumberFormat="1" applyFont="1" applyFill="1" applyBorder="1" applyAlignment="1" applyProtection="1"/>
    <xf numFmtId="0" fontId="37" fillId="24" borderId="44" xfId="781" applyNumberFormat="1" applyFont="1" applyFill="1" applyBorder="1" applyAlignment="1" applyProtection="1">
      <alignment horizontal="center"/>
    </xf>
    <xf numFmtId="167" fontId="37" fillId="24" borderId="45" xfId="781" applyNumberFormat="1" applyFont="1" applyFill="1" applyBorder="1" applyAlignment="1" applyProtection="1"/>
    <xf numFmtId="0" fontId="37" fillId="24" borderId="47" xfId="781" applyNumberFormat="1" applyFont="1" applyFill="1" applyBorder="1" applyAlignment="1" applyProtection="1"/>
    <xf numFmtId="0" fontId="37" fillId="24" borderId="48" xfId="781" applyNumberFormat="1" applyFont="1" applyFill="1" applyBorder="1" applyAlignment="1" applyProtection="1"/>
    <xf numFmtId="0" fontId="37" fillId="24" borderId="48" xfId="781" applyNumberFormat="1" applyFont="1" applyFill="1" applyBorder="1" applyAlignment="1" applyProtection="1">
      <alignment horizontal="center"/>
    </xf>
    <xf numFmtId="167" fontId="37" fillId="24" borderId="49" xfId="781" applyNumberFormat="1" applyFont="1" applyFill="1" applyBorder="1" applyAlignment="1" applyProtection="1"/>
  </cellXfs>
  <cellStyles count="782">
    <cellStyle name="20% - Accent1 2" xfId="1"/>
    <cellStyle name="20% - Accent1 2 2" xfId="2"/>
    <cellStyle name="20% - Accent1 2 3" xfId="3"/>
    <cellStyle name="20% - Accent1 2 4" xfId="4"/>
    <cellStyle name="20% - Accent1 2 5" xfId="5"/>
    <cellStyle name="20% - Accent1 2 6" xfId="6"/>
    <cellStyle name="20% - Accent2 2" xfId="7"/>
    <cellStyle name="20% - Accent2 2 2" xfId="8"/>
    <cellStyle name="20% - Accent2 2 3" xfId="9"/>
    <cellStyle name="20% - Accent2 2 4" xfId="10"/>
    <cellStyle name="20% - Accent2 2 5" xfId="11"/>
    <cellStyle name="20% - Accent2 2 6" xfId="12"/>
    <cellStyle name="20% - Accent3 2" xfId="13"/>
    <cellStyle name="20% - Accent3 2 2" xfId="14"/>
    <cellStyle name="20% - Accent3 2 3" xfId="15"/>
    <cellStyle name="20% - Accent3 2 4" xfId="16"/>
    <cellStyle name="20% - Accent3 2 5" xfId="17"/>
    <cellStyle name="20% - Accent3 2 6" xfId="18"/>
    <cellStyle name="20% - Accent4 2" xfId="19"/>
    <cellStyle name="20% - Accent4 2 2" xfId="20"/>
    <cellStyle name="20% - Accent4 2 3" xfId="21"/>
    <cellStyle name="20% - Accent4 2 4" xfId="22"/>
    <cellStyle name="20% - Accent4 2 5" xfId="23"/>
    <cellStyle name="20% - Accent4 2 6" xfId="24"/>
    <cellStyle name="20% - Accent5 2" xfId="25"/>
    <cellStyle name="20% - Accent5 2 2" xfId="26"/>
    <cellStyle name="20% - Accent5 2 3" xfId="27"/>
    <cellStyle name="20% - Accent5 2 4" xfId="28"/>
    <cellStyle name="20% - Accent5 2 5" xfId="29"/>
    <cellStyle name="20% - Accent5 2 6" xfId="30"/>
    <cellStyle name="20% - Accent6 2" xfId="31"/>
    <cellStyle name="20% - Accent6 2 2" xfId="32"/>
    <cellStyle name="20% - Accent6 2 3" xfId="33"/>
    <cellStyle name="20% - Accent6 2 4" xfId="34"/>
    <cellStyle name="20% - Accent6 2 5" xfId="35"/>
    <cellStyle name="20% - Accent6 2 6" xfId="36"/>
    <cellStyle name="40% - Accent1 2" xfId="37"/>
    <cellStyle name="40% - Accent1 2 2" xfId="38"/>
    <cellStyle name="40% - Accent1 2 3" xfId="39"/>
    <cellStyle name="40% - Accent1 2 4" xfId="40"/>
    <cellStyle name="40% - Accent1 2 5" xfId="41"/>
    <cellStyle name="40% - Accent1 2 6" xfId="42"/>
    <cellStyle name="40% - Accent2 2" xfId="43"/>
    <cellStyle name="40% - Accent2 2 2" xfId="44"/>
    <cellStyle name="40% - Accent2 2 3" xfId="45"/>
    <cellStyle name="40% - Accent2 2 4" xfId="46"/>
    <cellStyle name="40% - Accent2 2 5" xfId="47"/>
    <cellStyle name="40% - Accent2 2 6" xfId="48"/>
    <cellStyle name="40% - Accent3 2" xfId="49"/>
    <cellStyle name="40% - Accent3 2 2" xfId="50"/>
    <cellStyle name="40% - Accent3 2 3" xfId="51"/>
    <cellStyle name="40% - Accent3 2 4" xfId="52"/>
    <cellStyle name="40% - Accent3 2 5" xfId="53"/>
    <cellStyle name="40% - Accent3 2 6" xfId="54"/>
    <cellStyle name="40% - Accent4 2" xfId="55"/>
    <cellStyle name="40% - Accent4 2 2" xfId="56"/>
    <cellStyle name="40% - Accent4 2 3" xfId="57"/>
    <cellStyle name="40% - Accent4 2 4" xfId="58"/>
    <cellStyle name="40% - Accent4 2 5" xfId="59"/>
    <cellStyle name="40% - Accent4 2 6" xfId="60"/>
    <cellStyle name="40% - Accent5 2" xfId="61"/>
    <cellStyle name="40% - Accent5 2 2" xfId="62"/>
    <cellStyle name="40% - Accent5 2 3" xfId="63"/>
    <cellStyle name="40% - Accent5 2 4" xfId="64"/>
    <cellStyle name="40% - Accent5 2 5" xfId="65"/>
    <cellStyle name="40% - Accent5 2 6" xfId="66"/>
    <cellStyle name="40% - Accent6 2" xfId="67"/>
    <cellStyle name="40% - Accent6 2 2" xfId="68"/>
    <cellStyle name="40% - Accent6 2 3" xfId="69"/>
    <cellStyle name="40% - Accent6 2 4" xfId="70"/>
    <cellStyle name="40% - Accent6 2 5" xfId="71"/>
    <cellStyle name="40% - Accent6 2 6" xfId="72"/>
    <cellStyle name="60% - Accent1 2" xfId="73"/>
    <cellStyle name="60% - Accent1 2 2" xfId="74"/>
    <cellStyle name="60% - Accent1 2 3" xfId="75"/>
    <cellStyle name="60% - Accent1 2 4" xfId="76"/>
    <cellStyle name="60% - Accent1 2 5" xfId="77"/>
    <cellStyle name="60% - Accent1 2 6" xfId="78"/>
    <cellStyle name="60% - Accent2 2" xfId="79"/>
    <cellStyle name="60% - Accent2 2 2" xfId="80"/>
    <cellStyle name="60% - Accent2 2 3" xfId="81"/>
    <cellStyle name="60% - Accent2 2 4" xfId="82"/>
    <cellStyle name="60% - Accent2 2 5" xfId="83"/>
    <cellStyle name="60% - Accent2 2 6" xfId="84"/>
    <cellStyle name="60% - Accent3 2" xfId="85"/>
    <cellStyle name="60% - Accent3 2 2" xfId="86"/>
    <cellStyle name="60% - Accent3 2 3" xfId="87"/>
    <cellStyle name="60% - Accent3 2 4" xfId="88"/>
    <cellStyle name="60% - Accent3 2 5" xfId="89"/>
    <cellStyle name="60% - Accent3 2 6" xfId="90"/>
    <cellStyle name="60% - Accent4 2" xfId="91"/>
    <cellStyle name="60% - Accent4 2 2" xfId="92"/>
    <cellStyle name="60% - Accent4 2 3" xfId="93"/>
    <cellStyle name="60% - Accent4 2 4" xfId="94"/>
    <cellStyle name="60% - Accent4 2 5" xfId="95"/>
    <cellStyle name="60% - Accent4 2 6" xfId="96"/>
    <cellStyle name="60% - Accent5 2" xfId="97"/>
    <cellStyle name="60% - Accent5 2 2" xfId="98"/>
    <cellStyle name="60% - Accent5 2 3" xfId="99"/>
    <cellStyle name="60% - Accent5 2 4" xfId="100"/>
    <cellStyle name="60% - Accent5 2 5" xfId="101"/>
    <cellStyle name="60% - Accent5 2 6" xfId="102"/>
    <cellStyle name="60% - Accent6 2" xfId="103"/>
    <cellStyle name="60% - Accent6 2 2" xfId="104"/>
    <cellStyle name="60% - Accent6 2 3" xfId="105"/>
    <cellStyle name="60% - Accent6 2 4" xfId="106"/>
    <cellStyle name="60% - Accent6 2 5" xfId="107"/>
    <cellStyle name="60% - Accent6 2 6" xfId="108"/>
    <cellStyle name="Accent1 2" xfId="109"/>
    <cellStyle name="Accent1 2 2" xfId="110"/>
    <cellStyle name="Accent1 2 3" xfId="111"/>
    <cellStyle name="Accent1 2 4" xfId="112"/>
    <cellStyle name="Accent1 2 5" xfId="113"/>
    <cellStyle name="Accent1 2 6" xfId="114"/>
    <cellStyle name="Accent2 2" xfId="115"/>
    <cellStyle name="Accent2 2 2" xfId="116"/>
    <cellStyle name="Accent2 2 3" xfId="117"/>
    <cellStyle name="Accent2 2 4" xfId="118"/>
    <cellStyle name="Accent2 2 5" xfId="119"/>
    <cellStyle name="Accent2 2 6" xfId="120"/>
    <cellStyle name="Accent3 2" xfId="121"/>
    <cellStyle name="Accent3 2 2" xfId="122"/>
    <cellStyle name="Accent3 2 3" xfId="123"/>
    <cellStyle name="Accent3 2 4" xfId="124"/>
    <cellStyle name="Accent3 2 5" xfId="125"/>
    <cellStyle name="Accent3 2 6" xfId="126"/>
    <cellStyle name="Accent4 2" xfId="127"/>
    <cellStyle name="Accent4 2 2" xfId="128"/>
    <cellStyle name="Accent4 2 3" xfId="129"/>
    <cellStyle name="Accent4 2 4" xfId="130"/>
    <cellStyle name="Accent4 2 5" xfId="131"/>
    <cellStyle name="Accent4 2 6" xfId="132"/>
    <cellStyle name="Accent5 2" xfId="133"/>
    <cellStyle name="Accent5 2 2" xfId="134"/>
    <cellStyle name="Accent5 2 3" xfId="135"/>
    <cellStyle name="Accent5 2 4" xfId="136"/>
    <cellStyle name="Accent5 2 5" xfId="137"/>
    <cellStyle name="Accent5 2 6" xfId="138"/>
    <cellStyle name="Accent6 2" xfId="139"/>
    <cellStyle name="Accent6 2 2" xfId="140"/>
    <cellStyle name="Accent6 2 3" xfId="141"/>
    <cellStyle name="Accent6 2 4" xfId="142"/>
    <cellStyle name="Accent6 2 5" xfId="143"/>
    <cellStyle name="Accent6 2 6" xfId="144"/>
    <cellStyle name="Bad 2" xfId="145"/>
    <cellStyle name="Bad 2 2" xfId="146"/>
    <cellStyle name="Bad 2 3" xfId="147"/>
    <cellStyle name="Bad 2 4" xfId="148"/>
    <cellStyle name="Bad 2 5" xfId="149"/>
    <cellStyle name="Bad 2 6" xfId="150"/>
    <cellStyle name="Calculation 2" xfId="151"/>
    <cellStyle name="Calculation 2 2" xfId="152"/>
    <cellStyle name="Calculation 2 3" xfId="153"/>
    <cellStyle name="Calculation 2 4" xfId="154"/>
    <cellStyle name="Calculation 2 5" xfId="155"/>
    <cellStyle name="Calculation 2 6" xfId="156"/>
    <cellStyle name="Check Cell 2" xfId="157"/>
    <cellStyle name="Check Cell 2 2" xfId="158"/>
    <cellStyle name="Check Cell 2 3" xfId="159"/>
    <cellStyle name="Check Cell 2 4" xfId="160"/>
    <cellStyle name="Check Cell 2 5" xfId="161"/>
    <cellStyle name="Check Cell 2 6" xfId="162"/>
    <cellStyle name="Comma" xfId="163" builtinId="3"/>
    <cellStyle name="Comma 2" xfId="164"/>
    <cellStyle name="Comma 2 2" xfId="165"/>
    <cellStyle name="Comma0" xfId="166"/>
    <cellStyle name="Comma0 2" xfId="167"/>
    <cellStyle name="Comma0 3" xfId="168"/>
    <cellStyle name="Comma0 4" xfId="169"/>
    <cellStyle name="Currency" xfId="780" builtinId="4"/>
    <cellStyle name="Currency 10" xfId="170"/>
    <cellStyle name="Currency 10 2" xfId="171"/>
    <cellStyle name="Currency 10 2 2" xfId="172"/>
    <cellStyle name="Currency 10 3" xfId="173"/>
    <cellStyle name="Currency 10 3 2" xfId="174"/>
    <cellStyle name="Currency 10 4" xfId="175"/>
    <cellStyle name="Currency 10 4 2" xfId="176"/>
    <cellStyle name="Currency 10 5" xfId="177"/>
    <cellStyle name="Currency 10 5 2" xfId="178"/>
    <cellStyle name="Currency 10 6" xfId="179"/>
    <cellStyle name="Currency 10 6 2" xfId="180"/>
    <cellStyle name="Currency 10 7" xfId="181"/>
    <cellStyle name="Currency 11" xfId="182"/>
    <cellStyle name="Currency 11 2" xfId="183"/>
    <cellStyle name="Currency 14" xfId="184"/>
    <cellStyle name="Currency 14 2" xfId="185"/>
    <cellStyle name="Currency 3" xfId="186"/>
    <cellStyle name="Currency 3 2" xfId="187"/>
    <cellStyle name="Currency0" xfId="188"/>
    <cellStyle name="Currency0 2" xfId="189"/>
    <cellStyle name="Currency0 3" xfId="190"/>
    <cellStyle name="Currency0 4" xfId="191"/>
    <cellStyle name="Explanatory Text 2" xfId="192"/>
    <cellStyle name="Explanatory Text 2 2" xfId="193"/>
    <cellStyle name="Explanatory Text 2 3" xfId="194"/>
    <cellStyle name="Explanatory Text 2 4" xfId="195"/>
    <cellStyle name="Explanatory Text 2 5" xfId="196"/>
    <cellStyle name="Explanatory Text 2 6" xfId="197"/>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Followed Hyperlink" xfId="343"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3" builtinId="9" hidden="1"/>
    <cellStyle name="Followed Hyperlink" xfId="355" builtinId="9" hidden="1"/>
    <cellStyle name="Followed Hyperlink" xfId="357" builtinId="9" hidden="1"/>
    <cellStyle name="Followed Hyperlink" xfId="359" builtinId="9" hidden="1"/>
    <cellStyle name="Followed Hyperlink" xfId="361" builtinId="9" hidden="1"/>
    <cellStyle name="Followed Hyperlink" xfId="363" builtinId="9" hidden="1"/>
    <cellStyle name="Followed Hyperlink" xfId="365" builtinId="9" hidden="1"/>
    <cellStyle name="Followed Hyperlink" xfId="367" builtinId="9" hidden="1"/>
    <cellStyle name="Followed Hyperlink" xfId="369" builtinId="9" hidden="1"/>
    <cellStyle name="Followed Hyperlink" xfId="371" builtinId="9" hidden="1"/>
    <cellStyle name="Followed Hyperlink" xfId="373" builtinId="9" hidden="1"/>
    <cellStyle name="Followed Hyperlink" xfId="375" builtinId="9" hidden="1"/>
    <cellStyle name="Followed Hyperlink" xfId="377" builtinId="9" hidden="1"/>
    <cellStyle name="Followed Hyperlink" xfId="379" builtinId="9" hidden="1"/>
    <cellStyle name="Followed Hyperlink" xfId="381" builtinId="9" hidden="1"/>
    <cellStyle name="Followed Hyperlink" xfId="383" builtinId="9" hidden="1"/>
    <cellStyle name="Followed Hyperlink" xfId="385" builtinId="9" hidden="1"/>
    <cellStyle name="Followed Hyperlink" xfId="387" builtinId="9" hidden="1"/>
    <cellStyle name="Followed Hyperlink" xfId="389" builtinId="9" hidden="1"/>
    <cellStyle name="Followed Hyperlink" xfId="391" builtinId="9" hidden="1"/>
    <cellStyle name="Followed Hyperlink" xfId="393" builtinId="9" hidden="1"/>
    <cellStyle name="Followed Hyperlink" xfId="395" builtinId="9" hidden="1"/>
    <cellStyle name="Followed Hyperlink" xfId="397" builtinId="9" hidden="1"/>
    <cellStyle name="Followed Hyperlink" xfId="399" builtinId="9" hidden="1"/>
    <cellStyle name="Followed Hyperlink" xfId="401" builtinId="9" hidden="1"/>
    <cellStyle name="Followed Hyperlink" xfId="403" builtinId="9" hidden="1"/>
    <cellStyle name="Followed Hyperlink" xfId="405" builtinId="9" hidden="1"/>
    <cellStyle name="Followed Hyperlink" xfId="407" builtinId="9" hidden="1"/>
    <cellStyle name="Followed Hyperlink" xfId="409" builtinId="9" hidden="1"/>
    <cellStyle name="Followed Hyperlink" xfId="411" builtinId="9" hidden="1"/>
    <cellStyle name="Followed Hyperlink" xfId="413" builtinId="9" hidden="1"/>
    <cellStyle name="Followed Hyperlink" xfId="415" builtinId="9" hidden="1"/>
    <cellStyle name="Followed Hyperlink" xfId="417" builtinId="9" hidden="1"/>
    <cellStyle name="Followed Hyperlink" xfId="419" builtinId="9" hidden="1"/>
    <cellStyle name="Followed Hyperlink" xfId="421" builtinId="9" hidden="1"/>
    <cellStyle name="Followed Hyperlink" xfId="423" builtinId="9" hidden="1"/>
    <cellStyle name="Followed Hyperlink" xfId="425" builtinId="9" hidden="1"/>
    <cellStyle name="Followed Hyperlink" xfId="427" builtinId="9" hidden="1"/>
    <cellStyle name="Followed Hyperlink" xfId="429" builtinId="9" hidden="1"/>
    <cellStyle name="Followed Hyperlink" xfId="431" builtinId="9" hidden="1"/>
    <cellStyle name="Followed Hyperlink" xfId="433" builtinId="9" hidden="1"/>
    <cellStyle name="Followed Hyperlink" xfId="435" builtinId="9" hidden="1"/>
    <cellStyle name="Followed Hyperlink" xfId="437" builtinId="9" hidden="1"/>
    <cellStyle name="Followed Hyperlink" xfId="439" builtinId="9" hidden="1"/>
    <cellStyle name="Followed Hyperlink" xfId="441" builtinId="9" hidden="1"/>
    <cellStyle name="Followed Hyperlink" xfId="443" builtinId="9" hidden="1"/>
    <cellStyle name="Followed Hyperlink" xfId="445" builtinId="9" hidden="1"/>
    <cellStyle name="Followed Hyperlink" xfId="447" builtinId="9" hidden="1"/>
    <cellStyle name="Followed Hyperlink" xfId="449" builtinId="9" hidden="1"/>
    <cellStyle name="Followed Hyperlink" xfId="451" builtinId="9" hidden="1"/>
    <cellStyle name="Followed Hyperlink" xfId="453" builtinId="9" hidden="1"/>
    <cellStyle name="Followed Hyperlink" xfId="455" builtinId="9" hidden="1"/>
    <cellStyle name="Followed Hyperlink" xfId="457" builtinId="9" hidden="1"/>
    <cellStyle name="Followed Hyperlink" xfId="459" builtinId="9" hidden="1"/>
    <cellStyle name="Followed Hyperlink" xfId="461" builtinId="9" hidden="1"/>
    <cellStyle name="Followed Hyperlink" xfId="463" builtinId="9" hidden="1"/>
    <cellStyle name="Followed Hyperlink" xfId="465" builtinId="9" hidden="1"/>
    <cellStyle name="Followed Hyperlink" xfId="467" builtinId="9" hidden="1"/>
    <cellStyle name="Followed Hyperlink" xfId="469" builtinId="9" hidden="1"/>
    <cellStyle name="Followed Hyperlink" xfId="471" builtinId="9" hidden="1"/>
    <cellStyle name="Followed Hyperlink" xfId="473" builtinId="9" hidden="1"/>
    <cellStyle name="Followed Hyperlink" xfId="475" builtinId="9" hidden="1"/>
    <cellStyle name="Followed Hyperlink" xfId="477" builtinId="9" hidden="1"/>
    <cellStyle name="Followed Hyperlink" xfId="479" builtinId="9" hidden="1"/>
    <cellStyle name="Followed Hyperlink" xfId="481" builtinId="9" hidden="1"/>
    <cellStyle name="Followed Hyperlink" xfId="483" builtinId="9" hidden="1"/>
    <cellStyle name="Followed Hyperlink" xfId="485" builtinId="9" hidden="1"/>
    <cellStyle name="Followed Hyperlink" xfId="487" builtinId="9" hidden="1"/>
    <cellStyle name="Followed Hyperlink" xfId="489" builtinId="9" hidden="1"/>
    <cellStyle name="Followed Hyperlink" xfId="491" builtinId="9" hidden="1"/>
    <cellStyle name="Followed Hyperlink" xfId="493" builtinId="9" hidden="1"/>
    <cellStyle name="Followed Hyperlink" xfId="495" builtinId="9" hidden="1"/>
    <cellStyle name="Followed Hyperlink" xfId="497" builtinId="9" hidden="1"/>
    <cellStyle name="Followed Hyperlink" xfId="499" builtinId="9" hidden="1"/>
    <cellStyle name="Followed Hyperlink" xfId="501" builtinId="9" hidden="1"/>
    <cellStyle name="Followed Hyperlink" xfId="503" builtinId="9" hidden="1"/>
    <cellStyle name="Followed Hyperlink" xfId="505" builtinId="9" hidden="1"/>
    <cellStyle name="Followed Hyperlink" xfId="507" builtinId="9" hidden="1"/>
    <cellStyle name="Followed Hyperlink" xfId="509" builtinId="9" hidden="1"/>
    <cellStyle name="Followed Hyperlink" xfId="511" builtinId="9" hidden="1"/>
    <cellStyle name="Followed Hyperlink" xfId="513" builtinId="9" hidden="1"/>
    <cellStyle name="Followed Hyperlink" xfId="515" builtinId="9" hidden="1"/>
    <cellStyle name="Followed Hyperlink" xfId="517" builtinId="9" hidden="1"/>
    <cellStyle name="Followed Hyperlink" xfId="519" builtinId="9" hidden="1"/>
    <cellStyle name="Followed Hyperlink" xfId="521" builtinId="9" hidden="1"/>
    <cellStyle name="Followed Hyperlink" xfId="523" builtinId="9" hidden="1"/>
    <cellStyle name="Followed Hyperlink" xfId="525" builtinId="9" hidden="1"/>
    <cellStyle name="Followed Hyperlink" xfId="527" builtinId="9" hidden="1"/>
    <cellStyle name="Followed Hyperlink" xfId="529" builtinId="9" hidden="1"/>
    <cellStyle name="Followed Hyperlink" xfId="531" builtinId="9" hidden="1"/>
    <cellStyle name="Followed Hyperlink" xfId="533" builtinId="9" hidden="1"/>
    <cellStyle name="Followed Hyperlink" xfId="535" builtinId="9" hidden="1"/>
    <cellStyle name="Followed Hyperlink" xfId="537" builtinId="9" hidden="1"/>
    <cellStyle name="Followed Hyperlink" xfId="539" builtinId="9" hidden="1"/>
    <cellStyle name="Followed Hyperlink" xfId="541" builtinId="9" hidden="1"/>
    <cellStyle name="Followed Hyperlink" xfId="543" builtinId="9" hidden="1"/>
    <cellStyle name="Followed Hyperlink" xfId="545" builtinId="9" hidden="1"/>
    <cellStyle name="Followed Hyperlink" xfId="547" builtinId="9" hidden="1"/>
    <cellStyle name="Followed Hyperlink" xfId="549" builtinId="9" hidden="1"/>
    <cellStyle name="Followed Hyperlink" xfId="551" builtinId="9" hidden="1"/>
    <cellStyle name="Followed Hyperlink" xfId="553" builtinId="9" hidden="1"/>
    <cellStyle name="Followed Hyperlink" xfId="555" builtinId="9" hidden="1"/>
    <cellStyle name="Followed Hyperlink" xfId="557" builtinId="9" hidden="1"/>
    <cellStyle name="Followed Hyperlink" xfId="559" builtinId="9" hidden="1"/>
    <cellStyle name="Followed Hyperlink" xfId="561" builtinId="9" hidden="1"/>
    <cellStyle name="Followed Hyperlink" xfId="563" builtinId="9" hidden="1"/>
    <cellStyle name="Followed Hyperlink" xfId="565" builtinId="9" hidden="1"/>
    <cellStyle name="Followed Hyperlink" xfId="567" builtinId="9" hidden="1"/>
    <cellStyle name="Followed Hyperlink" xfId="569" builtinId="9" hidden="1"/>
    <cellStyle name="Followed Hyperlink" xfId="571" builtinId="9" hidden="1"/>
    <cellStyle name="Followed Hyperlink" xfId="573" builtinId="9" hidden="1"/>
    <cellStyle name="Followed Hyperlink" xfId="575" builtinId="9" hidden="1"/>
    <cellStyle name="Followed Hyperlink" xfId="577" builtinId="9" hidden="1"/>
    <cellStyle name="Followed Hyperlink" xfId="579" builtinId="9" hidden="1"/>
    <cellStyle name="Followed Hyperlink" xfId="581" builtinId="9" hidden="1"/>
    <cellStyle name="Followed Hyperlink" xfId="583" builtinId="9" hidden="1"/>
    <cellStyle name="Followed Hyperlink" xfId="585" builtinId="9" hidden="1"/>
    <cellStyle name="Followed Hyperlink" xfId="587" builtinId="9" hidden="1"/>
    <cellStyle name="Followed Hyperlink" xfId="589" builtinId="9" hidden="1"/>
    <cellStyle name="Followed Hyperlink" xfId="591" builtinId="9" hidden="1"/>
    <cellStyle name="Followed Hyperlink" xfId="593" builtinId="9" hidden="1"/>
    <cellStyle name="Followed Hyperlink" xfId="595" builtinId="9" hidden="1"/>
    <cellStyle name="Followed Hyperlink" xfId="597" builtinId="9" hidden="1"/>
    <cellStyle name="Followed Hyperlink" xfId="599" builtinId="9" hidden="1"/>
    <cellStyle name="Followed Hyperlink" xfId="601" builtinId="9" hidden="1"/>
    <cellStyle name="Followed Hyperlink" xfId="603" builtinId="9" hidden="1"/>
    <cellStyle name="Followed Hyperlink" xfId="605" builtinId="9" hidden="1"/>
    <cellStyle name="Followed Hyperlink" xfId="607" builtinId="9" hidden="1"/>
    <cellStyle name="Followed Hyperlink" xfId="609" builtinId="9" hidden="1"/>
    <cellStyle name="Followed Hyperlink" xfId="611" builtinId="9" hidden="1"/>
    <cellStyle name="Followed Hyperlink" xfId="613" builtinId="9" hidden="1"/>
    <cellStyle name="Followed Hyperlink" xfId="615" builtinId="9" hidden="1"/>
    <cellStyle name="Followed Hyperlink" xfId="617" builtinId="9" hidden="1"/>
    <cellStyle name="Followed Hyperlink" xfId="619" builtinId="9" hidden="1"/>
    <cellStyle name="Followed Hyperlink" xfId="621" builtinId="9" hidden="1"/>
    <cellStyle name="Followed Hyperlink" xfId="623" builtinId="9" hidden="1"/>
    <cellStyle name="Followed Hyperlink" xfId="625" builtinId="9" hidden="1"/>
    <cellStyle name="Followed Hyperlink" xfId="627" builtinId="9" hidden="1"/>
    <cellStyle name="Followed Hyperlink" xfId="629" builtinId="9" hidden="1"/>
    <cellStyle name="Followed Hyperlink" xfId="631" builtinId="9" hidden="1"/>
    <cellStyle name="Followed Hyperlink" xfId="633" builtinId="9" hidden="1"/>
    <cellStyle name="Followed Hyperlink" xfId="635" builtinId="9" hidden="1"/>
    <cellStyle name="Followed Hyperlink" xfId="637" builtinId="9" hidden="1"/>
    <cellStyle name="Followed Hyperlink" xfId="639" builtinId="9" hidden="1"/>
    <cellStyle name="Followed Hyperlink" xfId="641" builtinId="9" hidden="1"/>
    <cellStyle name="Followed Hyperlink" xfId="643" builtinId="9" hidden="1"/>
    <cellStyle name="Followed Hyperlink" xfId="645" builtinId="9" hidden="1"/>
    <cellStyle name="Followed Hyperlink" xfId="647" builtinId="9" hidden="1"/>
    <cellStyle name="Followed Hyperlink" xfId="649" builtinId="9" hidden="1"/>
    <cellStyle name="Followed Hyperlink" xfId="651" builtinId="9" hidden="1"/>
    <cellStyle name="Followed Hyperlink" xfId="653" builtinId="9" hidden="1"/>
    <cellStyle name="Followed Hyperlink" xfId="655" builtinId="9" hidden="1"/>
    <cellStyle name="Followed Hyperlink" xfId="657" builtinId="9" hidden="1"/>
    <cellStyle name="Followed Hyperlink" xfId="659" builtinId="9" hidden="1"/>
    <cellStyle name="Followed Hyperlink" xfId="661" builtinId="9" hidden="1"/>
    <cellStyle name="Followed Hyperlink" xfId="663" builtinId="9" hidden="1"/>
    <cellStyle name="Followed Hyperlink" xfId="665" builtinId="9" hidden="1"/>
    <cellStyle name="Followed Hyperlink" xfId="667" builtinId="9" hidden="1"/>
    <cellStyle name="Followed Hyperlink" xfId="669" builtinId="9" hidden="1"/>
    <cellStyle name="Followed Hyperlink" xfId="671" builtinId="9" hidden="1"/>
    <cellStyle name="Followed Hyperlink" xfId="673" builtinId="9" hidden="1"/>
    <cellStyle name="Followed Hyperlink" xfId="675" builtinId="9" hidden="1"/>
    <cellStyle name="Followed Hyperlink" xfId="677" builtinId="9" hidden="1"/>
    <cellStyle name="Followed Hyperlink" xfId="679" builtinId="9" hidden="1"/>
    <cellStyle name="Followed Hyperlink" xfId="681" builtinId="9" hidden="1"/>
    <cellStyle name="Followed Hyperlink" xfId="683" builtinId="9" hidden="1"/>
    <cellStyle name="Followed Hyperlink" xfId="685" builtinId="9" hidden="1"/>
    <cellStyle name="Followed Hyperlink" xfId="687" builtinId="9" hidden="1"/>
    <cellStyle name="Followed Hyperlink" xfId="689" builtinId="9" hidden="1"/>
    <cellStyle name="Followed Hyperlink" xfId="691" builtinId="9" hidden="1"/>
    <cellStyle name="Followed Hyperlink" xfId="693" builtinId="9" hidden="1"/>
    <cellStyle name="Followed Hyperlink" xfId="695" builtinId="9" hidden="1"/>
    <cellStyle name="Followed Hyperlink" xfId="697" builtinId="9" hidden="1"/>
    <cellStyle name="Followed Hyperlink" xfId="699" builtinId="9" hidden="1"/>
    <cellStyle name="Followed Hyperlink" xfId="701" builtinId="9" hidden="1"/>
    <cellStyle name="Followed Hyperlink" xfId="703" builtinId="9" hidden="1"/>
    <cellStyle name="Followed Hyperlink" xfId="705" builtinId="9" hidden="1"/>
    <cellStyle name="Followed Hyperlink" xfId="707" builtinId="9" hidden="1"/>
    <cellStyle name="Followed Hyperlink" xfId="709" builtinId="9" hidden="1"/>
    <cellStyle name="Followed Hyperlink" xfId="711" builtinId="9" hidden="1"/>
    <cellStyle name="Followed Hyperlink" xfId="713" builtinId="9" hidden="1"/>
    <cellStyle name="Followed Hyperlink" xfId="715" builtinId="9" hidden="1"/>
    <cellStyle name="Followed Hyperlink" xfId="717" builtinId="9" hidden="1"/>
    <cellStyle name="Followed Hyperlink" xfId="719" builtinId="9" hidden="1"/>
    <cellStyle name="Followed Hyperlink" xfId="721" builtinId="9" hidden="1"/>
    <cellStyle name="Followed Hyperlink" xfId="723" builtinId="9" hidden="1"/>
    <cellStyle name="Followed Hyperlink" xfId="725" builtinId="9" hidden="1"/>
    <cellStyle name="Followed Hyperlink" xfId="727" builtinId="9" hidden="1"/>
    <cellStyle name="Followed Hyperlink" xfId="729" builtinId="9" hidden="1"/>
    <cellStyle name="Followed Hyperlink" xfId="731" builtinId="9" hidden="1"/>
    <cellStyle name="Followed Hyperlink" xfId="733" builtinId="9" hidden="1"/>
    <cellStyle name="Followed Hyperlink" xfId="735" builtinId="9" hidden="1"/>
    <cellStyle name="Followed Hyperlink" xfId="737" builtinId="9" hidden="1"/>
    <cellStyle name="Followed Hyperlink" xfId="739" builtinId="9" hidden="1"/>
    <cellStyle name="Followed Hyperlink" xfId="741" builtinId="9" hidden="1"/>
    <cellStyle name="Followed Hyperlink" xfId="743" builtinId="9" hidden="1"/>
    <cellStyle name="Followed Hyperlink" xfId="745" builtinId="9" hidden="1"/>
    <cellStyle name="Followed Hyperlink" xfId="747" builtinId="9" hidden="1"/>
    <cellStyle name="Followed Hyperlink" xfId="749" builtinId="9" hidden="1"/>
    <cellStyle name="Followed Hyperlink" xfId="751" builtinId="9" hidden="1"/>
    <cellStyle name="Followed Hyperlink" xfId="753" builtinId="9" hidden="1"/>
    <cellStyle name="Followed Hyperlink" xfId="755" builtinId="9" hidden="1"/>
    <cellStyle name="Followed Hyperlink" xfId="757" builtinId="9" hidden="1"/>
    <cellStyle name="Followed Hyperlink" xfId="759" builtinId="9" hidden="1"/>
    <cellStyle name="Followed Hyperlink" xfId="761" builtinId="9" hidden="1"/>
    <cellStyle name="Followed Hyperlink" xfId="763" builtinId="9" hidden="1"/>
    <cellStyle name="Followed Hyperlink" xfId="765" builtinId="9" hidden="1"/>
    <cellStyle name="Followed Hyperlink" xfId="767" builtinId="9" hidden="1"/>
    <cellStyle name="Followed Hyperlink" xfId="769" builtinId="9" hidden="1"/>
    <cellStyle name="Followed Hyperlink" xfId="771" builtinId="9" hidden="1"/>
    <cellStyle name="Followed Hyperlink" xfId="773" builtinId="9" hidden="1"/>
    <cellStyle name="Followed Hyperlink" xfId="775" builtinId="9" hidden="1"/>
    <cellStyle name="Followed Hyperlink" xfId="777" builtinId="9" hidden="1"/>
    <cellStyle name="Followed Hyperlink" xfId="779" builtinId="9" hidden="1"/>
    <cellStyle name="Good 2" xfId="198"/>
    <cellStyle name="Good 2 2" xfId="199"/>
    <cellStyle name="Good 2 3" xfId="200"/>
    <cellStyle name="Good 2 4" xfId="201"/>
    <cellStyle name="Good 2 5" xfId="202"/>
    <cellStyle name="Good 2 6" xfId="203"/>
    <cellStyle name="Heading 1 2" xfId="204"/>
    <cellStyle name="Heading 1 2 2" xfId="205"/>
    <cellStyle name="Heading 1 2 3" xfId="206"/>
    <cellStyle name="Heading 1 2 4" xfId="207"/>
    <cellStyle name="Heading 1 2 5" xfId="208"/>
    <cellStyle name="Heading 1 2 6" xfId="209"/>
    <cellStyle name="Heading 2 2" xfId="210"/>
    <cellStyle name="Heading 2 2 2" xfId="211"/>
    <cellStyle name="Heading 2 2 3" xfId="212"/>
    <cellStyle name="Heading 2 2 4" xfId="213"/>
    <cellStyle name="Heading 2 2 5" xfId="214"/>
    <cellStyle name="Heading 2 2 6" xfId="215"/>
    <cellStyle name="Heading 3 2" xfId="216"/>
    <cellStyle name="Heading 3 2 2" xfId="217"/>
    <cellStyle name="Heading 3 2 3" xfId="218"/>
    <cellStyle name="Heading 3 2 4" xfId="219"/>
    <cellStyle name="Heading 3 2 5" xfId="220"/>
    <cellStyle name="Heading 3 2 6" xfId="221"/>
    <cellStyle name="Heading 4 2" xfId="222"/>
    <cellStyle name="Heading 4 2 2" xfId="223"/>
    <cellStyle name="Heading 4 2 3" xfId="224"/>
    <cellStyle name="Heading 4 2 4" xfId="225"/>
    <cellStyle name="Heading 4 2 5" xfId="226"/>
    <cellStyle name="Heading 4 2 6" xfId="227"/>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42" builtinId="8" hidden="1"/>
    <cellStyle name="Hyperlink" xfId="344" builtinId="8" hidden="1"/>
    <cellStyle name="Hyperlink" xfId="346" builtinId="8" hidden="1"/>
    <cellStyle name="Hyperlink" xfId="348" builtinId="8" hidden="1"/>
    <cellStyle name="Hyperlink" xfId="350" builtinId="8" hidden="1"/>
    <cellStyle name="Hyperlink" xfId="352" builtinId="8" hidden="1"/>
    <cellStyle name="Hyperlink" xfId="354" builtinId="8" hidden="1"/>
    <cellStyle name="Hyperlink" xfId="356" builtinId="8" hidden="1"/>
    <cellStyle name="Hyperlink" xfId="358" builtinId="8" hidden="1"/>
    <cellStyle name="Hyperlink" xfId="360" builtinId="8" hidden="1"/>
    <cellStyle name="Hyperlink" xfId="362" builtinId="8" hidden="1"/>
    <cellStyle name="Hyperlink" xfId="364" builtinId="8" hidden="1"/>
    <cellStyle name="Hyperlink" xfId="366" builtinId="8" hidden="1"/>
    <cellStyle name="Hyperlink" xfId="368" builtinId="8" hidden="1"/>
    <cellStyle name="Hyperlink" xfId="370" builtinId="8" hidden="1"/>
    <cellStyle name="Hyperlink" xfId="372" builtinId="8" hidden="1"/>
    <cellStyle name="Hyperlink" xfId="374" builtinId="8" hidden="1"/>
    <cellStyle name="Hyperlink" xfId="376" builtinId="8" hidden="1"/>
    <cellStyle name="Hyperlink" xfId="378" builtinId="8" hidden="1"/>
    <cellStyle name="Hyperlink" xfId="380" builtinId="8" hidden="1"/>
    <cellStyle name="Hyperlink" xfId="382" builtinId="8" hidden="1"/>
    <cellStyle name="Hyperlink" xfId="384" builtinId="8" hidden="1"/>
    <cellStyle name="Hyperlink" xfId="386" builtinId="8" hidden="1"/>
    <cellStyle name="Hyperlink" xfId="388" builtinId="8" hidden="1"/>
    <cellStyle name="Hyperlink" xfId="390" builtinId="8" hidden="1"/>
    <cellStyle name="Hyperlink" xfId="392" builtinId="8" hidden="1"/>
    <cellStyle name="Hyperlink" xfId="394" builtinId="8" hidden="1"/>
    <cellStyle name="Hyperlink" xfId="396" builtinId="8" hidden="1"/>
    <cellStyle name="Hyperlink" xfId="398" builtinId="8" hidden="1"/>
    <cellStyle name="Hyperlink" xfId="400" builtinId="8" hidden="1"/>
    <cellStyle name="Hyperlink" xfId="402" builtinId="8" hidden="1"/>
    <cellStyle name="Hyperlink" xfId="404" builtinId="8" hidden="1"/>
    <cellStyle name="Hyperlink" xfId="406" builtinId="8" hidden="1"/>
    <cellStyle name="Hyperlink" xfId="408" builtinId="8" hidden="1"/>
    <cellStyle name="Hyperlink" xfId="410" builtinId="8" hidden="1"/>
    <cellStyle name="Hyperlink" xfId="412" builtinId="8" hidden="1"/>
    <cellStyle name="Hyperlink" xfId="414" builtinId="8" hidden="1"/>
    <cellStyle name="Hyperlink" xfId="416" builtinId="8" hidden="1"/>
    <cellStyle name="Hyperlink" xfId="418" builtinId="8" hidden="1"/>
    <cellStyle name="Hyperlink" xfId="420" builtinId="8" hidden="1"/>
    <cellStyle name="Hyperlink" xfId="422" builtinId="8" hidden="1"/>
    <cellStyle name="Hyperlink" xfId="424" builtinId="8" hidden="1"/>
    <cellStyle name="Hyperlink" xfId="426" builtinId="8" hidden="1"/>
    <cellStyle name="Hyperlink" xfId="428" builtinId="8" hidden="1"/>
    <cellStyle name="Hyperlink" xfId="430" builtinId="8" hidden="1"/>
    <cellStyle name="Hyperlink" xfId="432" builtinId="8" hidden="1"/>
    <cellStyle name="Hyperlink" xfId="434" builtinId="8" hidden="1"/>
    <cellStyle name="Hyperlink" xfId="436" builtinId="8" hidden="1"/>
    <cellStyle name="Hyperlink" xfId="438" builtinId="8" hidden="1"/>
    <cellStyle name="Hyperlink" xfId="440" builtinId="8" hidden="1"/>
    <cellStyle name="Hyperlink" xfId="442" builtinId="8" hidden="1"/>
    <cellStyle name="Hyperlink" xfId="444" builtinId="8" hidden="1"/>
    <cellStyle name="Hyperlink" xfId="446" builtinId="8" hidden="1"/>
    <cellStyle name="Hyperlink" xfId="448" builtinId="8" hidden="1"/>
    <cellStyle name="Hyperlink" xfId="450" builtinId="8" hidden="1"/>
    <cellStyle name="Hyperlink" xfId="452" builtinId="8" hidden="1"/>
    <cellStyle name="Hyperlink" xfId="454" builtinId="8" hidden="1"/>
    <cellStyle name="Hyperlink" xfId="456" builtinId="8" hidden="1"/>
    <cellStyle name="Hyperlink" xfId="458" builtinId="8" hidden="1"/>
    <cellStyle name="Hyperlink" xfId="460" builtinId="8" hidden="1"/>
    <cellStyle name="Hyperlink" xfId="462" builtinId="8" hidden="1"/>
    <cellStyle name="Hyperlink" xfId="464" builtinId="8" hidden="1"/>
    <cellStyle name="Hyperlink" xfId="466" builtinId="8" hidden="1"/>
    <cellStyle name="Hyperlink" xfId="468" builtinId="8" hidden="1"/>
    <cellStyle name="Hyperlink" xfId="470" builtinId="8" hidden="1"/>
    <cellStyle name="Hyperlink" xfId="472" builtinId="8" hidden="1"/>
    <cellStyle name="Hyperlink" xfId="474" builtinId="8" hidden="1"/>
    <cellStyle name="Hyperlink" xfId="476" builtinId="8" hidden="1"/>
    <cellStyle name="Hyperlink" xfId="478" builtinId="8" hidden="1"/>
    <cellStyle name="Hyperlink" xfId="480" builtinId="8" hidden="1"/>
    <cellStyle name="Hyperlink" xfId="482" builtinId="8" hidden="1"/>
    <cellStyle name="Hyperlink" xfId="484" builtinId="8" hidden="1"/>
    <cellStyle name="Hyperlink" xfId="486" builtinId="8" hidden="1"/>
    <cellStyle name="Hyperlink" xfId="488" builtinId="8" hidden="1"/>
    <cellStyle name="Hyperlink" xfId="490" builtinId="8" hidden="1"/>
    <cellStyle name="Hyperlink" xfId="492" builtinId="8" hidden="1"/>
    <cellStyle name="Hyperlink" xfId="494" builtinId="8" hidden="1"/>
    <cellStyle name="Hyperlink" xfId="496" builtinId="8" hidden="1"/>
    <cellStyle name="Hyperlink" xfId="498" builtinId="8" hidden="1"/>
    <cellStyle name="Hyperlink" xfId="500" builtinId="8" hidden="1"/>
    <cellStyle name="Hyperlink" xfId="502" builtinId="8" hidden="1"/>
    <cellStyle name="Hyperlink" xfId="504" builtinId="8" hidden="1"/>
    <cellStyle name="Hyperlink" xfId="506" builtinId="8" hidden="1"/>
    <cellStyle name="Hyperlink" xfId="508" builtinId="8" hidden="1"/>
    <cellStyle name="Hyperlink" xfId="510" builtinId="8" hidden="1"/>
    <cellStyle name="Hyperlink" xfId="512" builtinId="8" hidden="1"/>
    <cellStyle name="Hyperlink" xfId="514" builtinId="8" hidden="1"/>
    <cellStyle name="Hyperlink" xfId="516" builtinId="8" hidden="1"/>
    <cellStyle name="Hyperlink" xfId="518" builtinId="8" hidden="1"/>
    <cellStyle name="Hyperlink" xfId="520" builtinId="8" hidden="1"/>
    <cellStyle name="Hyperlink" xfId="522" builtinId="8" hidden="1"/>
    <cellStyle name="Hyperlink" xfId="524" builtinId="8" hidden="1"/>
    <cellStyle name="Hyperlink" xfId="526" builtinId="8" hidden="1"/>
    <cellStyle name="Hyperlink" xfId="528" builtinId="8" hidden="1"/>
    <cellStyle name="Hyperlink" xfId="530" builtinId="8" hidden="1"/>
    <cellStyle name="Hyperlink" xfId="532" builtinId="8" hidden="1"/>
    <cellStyle name="Hyperlink" xfId="534" builtinId="8" hidden="1"/>
    <cellStyle name="Hyperlink" xfId="536" builtinId="8" hidden="1"/>
    <cellStyle name="Hyperlink" xfId="538" builtinId="8" hidden="1"/>
    <cellStyle name="Hyperlink" xfId="540" builtinId="8" hidden="1"/>
    <cellStyle name="Hyperlink" xfId="542" builtinId="8" hidden="1"/>
    <cellStyle name="Hyperlink" xfId="544" builtinId="8" hidden="1"/>
    <cellStyle name="Hyperlink" xfId="546" builtinId="8" hidden="1"/>
    <cellStyle name="Hyperlink" xfId="548" builtinId="8" hidden="1"/>
    <cellStyle name="Hyperlink" xfId="550" builtinId="8" hidden="1"/>
    <cellStyle name="Hyperlink" xfId="552" builtinId="8" hidden="1"/>
    <cellStyle name="Hyperlink" xfId="554" builtinId="8" hidden="1"/>
    <cellStyle name="Hyperlink" xfId="556" builtinId="8" hidden="1"/>
    <cellStyle name="Hyperlink" xfId="558" builtinId="8" hidden="1"/>
    <cellStyle name="Hyperlink" xfId="560" builtinId="8" hidden="1"/>
    <cellStyle name="Hyperlink" xfId="562" builtinId="8" hidden="1"/>
    <cellStyle name="Hyperlink" xfId="564" builtinId="8" hidden="1"/>
    <cellStyle name="Hyperlink" xfId="566" builtinId="8" hidden="1"/>
    <cellStyle name="Hyperlink" xfId="568" builtinId="8" hidden="1"/>
    <cellStyle name="Hyperlink" xfId="570" builtinId="8" hidden="1"/>
    <cellStyle name="Hyperlink" xfId="572" builtinId="8" hidden="1"/>
    <cellStyle name="Hyperlink" xfId="574" builtinId="8" hidden="1"/>
    <cellStyle name="Hyperlink" xfId="576" builtinId="8" hidden="1"/>
    <cellStyle name="Hyperlink" xfId="578" builtinId="8" hidden="1"/>
    <cellStyle name="Hyperlink" xfId="580" builtinId="8" hidden="1"/>
    <cellStyle name="Hyperlink" xfId="582" builtinId="8" hidden="1"/>
    <cellStyle name="Hyperlink" xfId="584" builtinId="8" hidden="1"/>
    <cellStyle name="Hyperlink" xfId="586" builtinId="8" hidden="1"/>
    <cellStyle name="Hyperlink" xfId="588" builtinId="8" hidden="1"/>
    <cellStyle name="Hyperlink" xfId="590" builtinId="8" hidden="1"/>
    <cellStyle name="Hyperlink" xfId="592" builtinId="8" hidden="1"/>
    <cellStyle name="Hyperlink" xfId="594" builtinId="8" hidden="1"/>
    <cellStyle name="Hyperlink" xfId="596" builtinId="8" hidden="1"/>
    <cellStyle name="Hyperlink" xfId="598" builtinId="8" hidden="1"/>
    <cellStyle name="Hyperlink" xfId="600" builtinId="8" hidden="1"/>
    <cellStyle name="Hyperlink" xfId="602" builtinId="8" hidden="1"/>
    <cellStyle name="Hyperlink" xfId="604" builtinId="8" hidden="1"/>
    <cellStyle name="Hyperlink" xfId="606" builtinId="8" hidden="1"/>
    <cellStyle name="Hyperlink" xfId="608" builtinId="8" hidden="1"/>
    <cellStyle name="Hyperlink" xfId="610" builtinId="8" hidden="1"/>
    <cellStyle name="Hyperlink" xfId="612" builtinId="8" hidden="1"/>
    <cellStyle name="Hyperlink" xfId="614" builtinId="8" hidden="1"/>
    <cellStyle name="Hyperlink" xfId="616" builtinId="8" hidden="1"/>
    <cellStyle name="Hyperlink" xfId="618" builtinId="8" hidden="1"/>
    <cellStyle name="Hyperlink" xfId="620" builtinId="8" hidden="1"/>
    <cellStyle name="Hyperlink" xfId="622" builtinId="8" hidden="1"/>
    <cellStyle name="Hyperlink" xfId="624" builtinId="8" hidden="1"/>
    <cellStyle name="Hyperlink" xfId="626" builtinId="8" hidden="1"/>
    <cellStyle name="Hyperlink" xfId="628" builtinId="8" hidden="1"/>
    <cellStyle name="Hyperlink" xfId="630" builtinId="8" hidden="1"/>
    <cellStyle name="Hyperlink" xfId="632" builtinId="8" hidden="1"/>
    <cellStyle name="Hyperlink" xfId="634" builtinId="8" hidden="1"/>
    <cellStyle name="Hyperlink" xfId="636" builtinId="8" hidden="1"/>
    <cellStyle name="Hyperlink" xfId="638" builtinId="8" hidden="1"/>
    <cellStyle name="Hyperlink" xfId="640" builtinId="8" hidden="1"/>
    <cellStyle name="Hyperlink" xfId="642" builtinId="8" hidden="1"/>
    <cellStyle name="Hyperlink" xfId="644" builtinId="8" hidden="1"/>
    <cellStyle name="Hyperlink" xfId="646" builtinId="8" hidden="1"/>
    <cellStyle name="Hyperlink" xfId="648" builtinId="8" hidden="1"/>
    <cellStyle name="Hyperlink" xfId="650" builtinId="8" hidden="1"/>
    <cellStyle name="Hyperlink" xfId="652" builtinId="8" hidden="1"/>
    <cellStyle name="Hyperlink" xfId="654" builtinId="8" hidden="1"/>
    <cellStyle name="Hyperlink" xfId="656" builtinId="8" hidden="1"/>
    <cellStyle name="Hyperlink" xfId="658" builtinId="8" hidden="1"/>
    <cellStyle name="Hyperlink" xfId="660" builtinId="8" hidden="1"/>
    <cellStyle name="Hyperlink" xfId="662" builtinId="8" hidden="1"/>
    <cellStyle name="Hyperlink" xfId="664" builtinId="8" hidden="1"/>
    <cellStyle name="Hyperlink" xfId="666" builtinId="8" hidden="1"/>
    <cellStyle name="Hyperlink" xfId="668" builtinId="8" hidden="1"/>
    <cellStyle name="Hyperlink" xfId="670" builtinId="8" hidden="1"/>
    <cellStyle name="Hyperlink" xfId="672" builtinId="8" hidden="1"/>
    <cellStyle name="Hyperlink" xfId="674" builtinId="8" hidden="1"/>
    <cellStyle name="Hyperlink" xfId="676" builtinId="8" hidden="1"/>
    <cellStyle name="Hyperlink" xfId="678" builtinId="8" hidden="1"/>
    <cellStyle name="Hyperlink" xfId="680" builtinId="8" hidden="1"/>
    <cellStyle name="Hyperlink" xfId="682" builtinId="8" hidden="1"/>
    <cellStyle name="Hyperlink" xfId="684" builtinId="8" hidden="1"/>
    <cellStyle name="Hyperlink" xfId="686" builtinId="8" hidden="1"/>
    <cellStyle name="Hyperlink" xfId="688" builtinId="8" hidden="1"/>
    <cellStyle name="Hyperlink" xfId="690" builtinId="8" hidden="1"/>
    <cellStyle name="Hyperlink" xfId="692" builtinId="8" hidden="1"/>
    <cellStyle name="Hyperlink" xfId="694" builtinId="8" hidden="1"/>
    <cellStyle name="Hyperlink" xfId="696" builtinId="8" hidden="1"/>
    <cellStyle name="Hyperlink" xfId="698" builtinId="8" hidden="1"/>
    <cellStyle name="Hyperlink" xfId="700" builtinId="8" hidden="1"/>
    <cellStyle name="Hyperlink" xfId="702" builtinId="8" hidden="1"/>
    <cellStyle name="Hyperlink" xfId="704" builtinId="8" hidden="1"/>
    <cellStyle name="Hyperlink" xfId="706" builtinId="8" hidden="1"/>
    <cellStyle name="Hyperlink" xfId="708" builtinId="8" hidden="1"/>
    <cellStyle name="Hyperlink" xfId="710" builtinId="8" hidden="1"/>
    <cellStyle name="Hyperlink" xfId="712" builtinId="8" hidden="1"/>
    <cellStyle name="Hyperlink" xfId="714" builtinId="8" hidden="1"/>
    <cellStyle name="Hyperlink" xfId="716" builtinId="8" hidden="1"/>
    <cellStyle name="Hyperlink" xfId="718" builtinId="8" hidden="1"/>
    <cellStyle name="Hyperlink" xfId="720" builtinId="8" hidden="1"/>
    <cellStyle name="Hyperlink" xfId="722" builtinId="8" hidden="1"/>
    <cellStyle name="Hyperlink" xfId="724" builtinId="8" hidden="1"/>
    <cellStyle name="Hyperlink" xfId="726" builtinId="8" hidden="1"/>
    <cellStyle name="Hyperlink" xfId="728" builtinId="8" hidden="1"/>
    <cellStyle name="Hyperlink" xfId="730" builtinId="8" hidden="1"/>
    <cellStyle name="Hyperlink" xfId="732" builtinId="8" hidden="1"/>
    <cellStyle name="Hyperlink" xfId="734" builtinId="8" hidden="1"/>
    <cellStyle name="Hyperlink" xfId="736" builtinId="8" hidden="1"/>
    <cellStyle name="Hyperlink" xfId="738" builtinId="8" hidden="1"/>
    <cellStyle name="Hyperlink" xfId="740" builtinId="8" hidden="1"/>
    <cellStyle name="Hyperlink" xfId="742" builtinId="8" hidden="1"/>
    <cellStyle name="Hyperlink" xfId="744" builtinId="8" hidden="1"/>
    <cellStyle name="Hyperlink" xfId="746" builtinId="8" hidden="1"/>
    <cellStyle name="Hyperlink" xfId="748" builtinId="8" hidden="1"/>
    <cellStyle name="Hyperlink" xfId="750" builtinId="8" hidden="1"/>
    <cellStyle name="Hyperlink" xfId="752" builtinId="8" hidden="1"/>
    <cellStyle name="Hyperlink" xfId="754" builtinId="8" hidden="1"/>
    <cellStyle name="Hyperlink" xfId="756" builtinId="8" hidden="1"/>
    <cellStyle name="Hyperlink" xfId="758" builtinId="8" hidden="1"/>
    <cellStyle name="Hyperlink" xfId="760" builtinId="8" hidden="1"/>
    <cellStyle name="Hyperlink" xfId="762" builtinId="8" hidden="1"/>
    <cellStyle name="Hyperlink" xfId="764" builtinId="8" hidden="1"/>
    <cellStyle name="Hyperlink" xfId="766" builtinId="8" hidden="1"/>
    <cellStyle name="Hyperlink" xfId="768" builtinId="8" hidden="1"/>
    <cellStyle name="Hyperlink" xfId="770" builtinId="8" hidden="1"/>
    <cellStyle name="Hyperlink" xfId="772" builtinId="8" hidden="1"/>
    <cellStyle name="Hyperlink" xfId="774" builtinId="8" hidden="1"/>
    <cellStyle name="Hyperlink" xfId="776" builtinId="8" hidden="1"/>
    <cellStyle name="Hyperlink" xfId="778" builtinId="8" hidden="1"/>
    <cellStyle name="Input 2" xfId="228"/>
    <cellStyle name="Input 2 2" xfId="229"/>
    <cellStyle name="Input 2 3" xfId="230"/>
    <cellStyle name="Input 2 4" xfId="231"/>
    <cellStyle name="Input 2 5" xfId="232"/>
    <cellStyle name="Input 2 6" xfId="233"/>
    <cellStyle name="Linked Cell 2" xfId="234"/>
    <cellStyle name="Linked Cell 2 2" xfId="235"/>
    <cellStyle name="Linked Cell 2 3" xfId="236"/>
    <cellStyle name="Linked Cell 2 4" xfId="237"/>
    <cellStyle name="Linked Cell 2 5" xfId="238"/>
    <cellStyle name="Linked Cell 2 6" xfId="239"/>
    <cellStyle name="Neutral 2" xfId="240"/>
    <cellStyle name="Neutral 2 2" xfId="241"/>
    <cellStyle name="Neutral 2 3" xfId="242"/>
    <cellStyle name="Neutral 2 4" xfId="243"/>
    <cellStyle name="Neutral 2 5" xfId="244"/>
    <cellStyle name="Neutral 2 6" xfId="245"/>
    <cellStyle name="Normal" xfId="0" builtinId="0"/>
    <cellStyle name="Normal 10" xfId="246"/>
    <cellStyle name="Normal 10 2" xfId="247"/>
    <cellStyle name="Normal 10 2 2" xfId="248"/>
    <cellStyle name="Normal 10 3" xfId="249"/>
    <cellStyle name="Normal 10 3 2" xfId="250"/>
    <cellStyle name="Normal 10 4" xfId="251"/>
    <cellStyle name="Normal 10 4 2" xfId="252"/>
    <cellStyle name="Normal 10 5" xfId="253"/>
    <cellStyle name="Normal 10 5 2" xfId="254"/>
    <cellStyle name="Normal 10 6" xfId="255"/>
    <cellStyle name="Normal 10 6 2" xfId="256"/>
    <cellStyle name="Normal 10 7" xfId="257"/>
    <cellStyle name="Normal 2" xfId="258"/>
    <cellStyle name="Normal 2 2" xfId="259"/>
    <cellStyle name="Normal 2 2 2" xfId="260"/>
    <cellStyle name="Normal 2 2 2 2" xfId="261"/>
    <cellStyle name="Normal 3" xfId="262"/>
    <cellStyle name="Normal 3 2" xfId="263"/>
    <cellStyle name="Normal 4" xfId="264"/>
    <cellStyle name="Normal 4 2" xfId="265"/>
    <cellStyle name="Normal 5" xfId="266"/>
    <cellStyle name="Normal 6" xfId="267"/>
    <cellStyle name="Normal 7" xfId="781"/>
    <cellStyle name="Normal 9" xfId="268"/>
    <cellStyle name="Normal 9 2" xfId="269"/>
    <cellStyle name="Normal 9 2 2" xfId="270"/>
    <cellStyle name="Normal 9 3" xfId="271"/>
    <cellStyle name="Normal 9 3 2" xfId="272"/>
    <cellStyle name="Normal 9 4" xfId="273"/>
    <cellStyle name="Normal 9 4 2" xfId="274"/>
    <cellStyle name="Normal 9 5" xfId="275"/>
    <cellStyle name="Normal 9 5 2" xfId="276"/>
    <cellStyle name="Normal 9 6" xfId="277"/>
    <cellStyle name="Normal 9 6 2" xfId="278"/>
    <cellStyle name="Normal 9 7" xfId="279"/>
    <cellStyle name="Note 2" xfId="280"/>
    <cellStyle name="Note 2 2" xfId="281"/>
    <cellStyle name="Note 2 3" xfId="282"/>
    <cellStyle name="Note 2 4" xfId="283"/>
    <cellStyle name="Note 2 5" xfId="284"/>
    <cellStyle name="Note 2 6" xfId="285"/>
    <cellStyle name="Output 2" xfId="286"/>
    <cellStyle name="Output 2 2" xfId="287"/>
    <cellStyle name="Output 2 3" xfId="288"/>
    <cellStyle name="Output 2 4" xfId="289"/>
    <cellStyle name="Output 2 5" xfId="290"/>
    <cellStyle name="Output 2 6" xfId="291"/>
    <cellStyle name="Percent 3" xfId="292"/>
    <cellStyle name="Percent 3 2" xfId="293"/>
    <cellStyle name="Percent 3 2 2" xfId="294"/>
    <cellStyle name="Percent 3 3" xfId="295"/>
    <cellStyle name="Percent 3 3 2" xfId="296"/>
    <cellStyle name="Percent 3 4" xfId="297"/>
    <cellStyle name="Percent 3 4 2" xfId="298"/>
    <cellStyle name="Percent 3 5" xfId="299"/>
    <cellStyle name="Percent 3 5 2" xfId="300"/>
    <cellStyle name="Percent 3 6" xfId="301"/>
    <cellStyle name="Percent 3 6 2" xfId="302"/>
    <cellStyle name="Percent 3 7" xfId="303"/>
    <cellStyle name="Title 2" xfId="304"/>
    <cellStyle name="Title 2 2" xfId="305"/>
    <cellStyle name="Title 2 3" xfId="306"/>
    <cellStyle name="Title 2 4" xfId="307"/>
    <cellStyle name="Title 2 5" xfId="308"/>
    <cellStyle name="Title 2 6" xfId="309"/>
    <cellStyle name="Total 2" xfId="310"/>
    <cellStyle name="Total 2 2" xfId="311"/>
    <cellStyle name="Total 2 3" xfId="312"/>
    <cellStyle name="Total 2 4" xfId="313"/>
    <cellStyle name="Total 2 5" xfId="314"/>
    <cellStyle name="Total 2 6" xfId="315"/>
    <cellStyle name="Warning Text 2" xfId="316"/>
    <cellStyle name="Warning Text 2 2" xfId="317"/>
    <cellStyle name="Warning Text 2 3" xfId="318"/>
    <cellStyle name="Warning Text 2 4" xfId="319"/>
    <cellStyle name="Warning Text 2 5" xfId="320"/>
    <cellStyle name="Warning Text 2 6" xfId="321"/>
  </cellStyles>
  <dxfs count="0"/>
  <tableStyles count="0" defaultTableStyle="TableStyleMedium9" defaultPivotStyle="PivotStyleMedium4"/>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17"/>
  <sheetViews>
    <sheetView zoomScale="99" zoomScaleNormal="99" workbookViewId="0">
      <selection activeCell="D23" sqref="D23"/>
    </sheetView>
  </sheetViews>
  <sheetFormatPr defaultRowHeight="15.6" x14ac:dyDescent="0.3"/>
  <cols>
    <col min="2" max="3" width="13.3984375" customWidth="1"/>
    <col min="4" max="4" width="79.19921875" customWidth="1"/>
    <col min="5" max="5" width="16.5" bestFit="1" customWidth="1"/>
    <col min="6" max="6" width="11.19921875" bestFit="1" customWidth="1"/>
  </cols>
  <sheetData>
    <row r="1" spans="2:6" ht="18" x14ac:dyDescent="0.35">
      <c r="B1" s="103"/>
      <c r="C1" s="103"/>
      <c r="D1" s="103"/>
      <c r="E1" s="103"/>
    </row>
    <row r="2" spans="2:6" s="37" customFormat="1" ht="44.4" customHeight="1" x14ac:dyDescent="0.45">
      <c r="B2" s="104" t="s">
        <v>74</v>
      </c>
      <c r="C2" s="104"/>
      <c r="D2" s="104"/>
      <c r="E2" s="104"/>
    </row>
    <row r="3" spans="2:6" ht="18" x14ac:dyDescent="0.35">
      <c r="B3" s="3"/>
      <c r="C3" s="3"/>
      <c r="D3" s="4"/>
      <c r="E3" s="21"/>
    </row>
    <row r="4" spans="2:6" ht="16.2" thickBot="1" x14ac:dyDescent="0.35">
      <c r="B4" s="42" t="s">
        <v>1</v>
      </c>
      <c r="C4" s="42" t="s">
        <v>2</v>
      </c>
      <c r="D4" s="43" t="s">
        <v>73</v>
      </c>
      <c r="E4" s="44" t="s">
        <v>9</v>
      </c>
    </row>
    <row r="5" spans="2:6" ht="31.8" thickBot="1" x14ac:dyDescent="0.35">
      <c r="B5" s="12">
        <v>42887</v>
      </c>
      <c r="C5" s="12">
        <v>43373</v>
      </c>
      <c r="D5" s="39" t="s">
        <v>75</v>
      </c>
      <c r="E5" s="45">
        <v>223858</v>
      </c>
      <c r="F5" s="41"/>
    </row>
    <row r="6" spans="2:6" ht="16.8" thickTop="1" thickBot="1" x14ac:dyDescent="0.35">
      <c r="B6" s="12">
        <v>42887</v>
      </c>
      <c r="C6" s="12">
        <v>43373</v>
      </c>
      <c r="D6" s="39" t="s">
        <v>82</v>
      </c>
      <c r="E6" s="53">
        <v>4142</v>
      </c>
      <c r="F6" s="41"/>
    </row>
    <row r="7" spans="2:6" ht="32.4" thickTop="1" thickBot="1" x14ac:dyDescent="0.35">
      <c r="B7" s="12">
        <v>42887</v>
      </c>
      <c r="C7" s="12">
        <v>43373</v>
      </c>
      <c r="D7" s="39" t="s">
        <v>76</v>
      </c>
      <c r="E7" s="46">
        <v>26000</v>
      </c>
      <c r="F7" s="41"/>
    </row>
    <row r="8" spans="2:6" ht="16.8" thickTop="1" thickBot="1" x14ac:dyDescent="0.35">
      <c r="B8" s="38">
        <v>42887</v>
      </c>
      <c r="C8" s="38">
        <v>43373</v>
      </c>
      <c r="D8" s="40" t="s">
        <v>79</v>
      </c>
      <c r="E8" s="46">
        <v>145969</v>
      </c>
    </row>
    <row r="9" spans="2:6" ht="16.8" thickTop="1" thickBot="1" x14ac:dyDescent="0.35">
      <c r="B9" s="105" t="s">
        <v>3</v>
      </c>
      <c r="C9" s="106"/>
      <c r="D9" s="106"/>
      <c r="E9" s="47">
        <f>SUM(E5:E8)</f>
        <v>399969</v>
      </c>
    </row>
    <row r="11" spans="2:6" x14ac:dyDescent="0.3">
      <c r="D11" s="49" t="s">
        <v>80</v>
      </c>
      <c r="E11" s="50">
        <v>245760</v>
      </c>
    </row>
    <row r="12" spans="2:6" x14ac:dyDescent="0.3">
      <c r="D12" s="51" t="s">
        <v>81</v>
      </c>
      <c r="E12" s="52">
        <f>E9-E11</f>
        <v>154209</v>
      </c>
    </row>
    <row r="13" spans="2:6" x14ac:dyDescent="0.3">
      <c r="E13" s="50">
        <f>SUM(E11:E12)</f>
        <v>399969</v>
      </c>
    </row>
    <row r="17" spans="4:4" x14ac:dyDescent="0.3">
      <c r="D17">
        <f>1</f>
        <v>1</v>
      </c>
    </row>
  </sheetData>
  <mergeCells count="3">
    <mergeCell ref="B1:E1"/>
    <mergeCell ref="B2:E2"/>
    <mergeCell ref="B9:D9"/>
  </mergeCells>
  <pageMargins left="0.7" right="0.7" top="0.75" bottom="0.75" header="0.3" footer="0.3"/>
  <pageSetup scale="87" fitToHeight="0" orientation="landscape" r:id="rId1"/>
  <ignoredErrors>
    <ignoredError sqref="E9"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22"/>
  <sheetViews>
    <sheetView showGridLines="0" topLeftCell="A7" zoomScaleNormal="100" zoomScalePageLayoutView="135" workbookViewId="0">
      <selection activeCell="F10" sqref="F10:F11"/>
    </sheetView>
  </sheetViews>
  <sheetFormatPr defaultColWidth="8.796875" defaultRowHeight="15.6" x14ac:dyDescent="0.3"/>
  <cols>
    <col min="1" max="1" width="8.796875" style="9"/>
    <col min="2" max="2" width="12.796875" style="10" customWidth="1"/>
    <col min="3" max="3" width="13.296875" style="10" customWidth="1"/>
    <col min="4" max="4" width="31.69921875" style="9" customWidth="1"/>
    <col min="5" max="5" width="61.69921875" style="9" customWidth="1"/>
    <col min="6" max="6" width="16.09765625" style="5" bestFit="1" customWidth="1"/>
    <col min="7" max="7" width="11.5" style="9" bestFit="1" customWidth="1"/>
    <col min="8" max="16384" width="8.796875" style="9"/>
  </cols>
  <sheetData>
    <row r="1" spans="2:6" s="2" customFormat="1" ht="18" x14ac:dyDescent="0.35">
      <c r="B1" s="103"/>
      <c r="C1" s="103"/>
      <c r="D1" s="103"/>
      <c r="E1" s="103"/>
      <c r="F1" s="103"/>
    </row>
    <row r="2" spans="2:6" s="2" customFormat="1" ht="23.4" x14ac:dyDescent="0.45">
      <c r="B2" s="108" t="s">
        <v>70</v>
      </c>
      <c r="C2" s="108"/>
      <c r="D2" s="108"/>
      <c r="E2" s="108"/>
      <c r="F2" s="108"/>
    </row>
    <row r="3" spans="2:6" s="2" customFormat="1" ht="18" x14ac:dyDescent="0.35">
      <c r="B3" s="3"/>
      <c r="C3" s="3"/>
      <c r="D3" s="4"/>
      <c r="E3" s="4"/>
      <c r="F3" s="21"/>
    </row>
    <row r="4" spans="2:6" s="6" customFormat="1" ht="16.2" thickBot="1" x14ac:dyDescent="0.35">
      <c r="B4" s="17" t="s">
        <v>1</v>
      </c>
      <c r="C4" s="17" t="s">
        <v>2</v>
      </c>
      <c r="D4" s="18" t="s">
        <v>5</v>
      </c>
      <c r="E4" s="18" t="s">
        <v>0</v>
      </c>
      <c r="F4" s="19" t="s">
        <v>9</v>
      </c>
    </row>
    <row r="5" spans="2:6" s="6" customFormat="1" ht="30" customHeight="1" x14ac:dyDescent="0.3">
      <c r="B5" s="112" t="s">
        <v>12</v>
      </c>
      <c r="C5" s="113"/>
      <c r="D5" s="113"/>
      <c r="E5" s="113"/>
      <c r="F5" s="114"/>
    </row>
    <row r="6" spans="2:6" s="6" customFormat="1" ht="121.8" customHeight="1" x14ac:dyDescent="0.3">
      <c r="B6" s="12">
        <v>42887</v>
      </c>
      <c r="C6" s="12">
        <v>43373</v>
      </c>
      <c r="D6" s="13" t="s">
        <v>6</v>
      </c>
      <c r="E6" s="13" t="s">
        <v>7</v>
      </c>
      <c r="F6" s="14">
        <v>60000</v>
      </c>
    </row>
    <row r="7" spans="2:6" s="6" customFormat="1" ht="51" customHeight="1" x14ac:dyDescent="0.3">
      <c r="B7" s="12">
        <v>42887</v>
      </c>
      <c r="C7" s="12">
        <v>43373</v>
      </c>
      <c r="D7" s="13" t="s">
        <v>18</v>
      </c>
      <c r="E7" s="13" t="s">
        <v>19</v>
      </c>
      <c r="F7" s="14">
        <v>55000</v>
      </c>
    </row>
    <row r="8" spans="2:6" s="6" customFormat="1" ht="78" x14ac:dyDescent="0.3">
      <c r="B8" s="12">
        <v>42887</v>
      </c>
      <c r="C8" s="12">
        <v>43373</v>
      </c>
      <c r="D8" s="13" t="s">
        <v>78</v>
      </c>
      <c r="E8" s="13" t="s">
        <v>17</v>
      </c>
      <c r="F8" s="14">
        <v>77000</v>
      </c>
    </row>
    <row r="9" spans="2:6" s="6" customFormat="1" ht="63" thickBot="1" x14ac:dyDescent="0.35">
      <c r="B9" s="12">
        <v>42887</v>
      </c>
      <c r="C9" s="12">
        <v>43373</v>
      </c>
      <c r="D9" s="13" t="s">
        <v>21</v>
      </c>
      <c r="E9" s="13" t="s">
        <v>77</v>
      </c>
      <c r="F9" s="14">
        <v>23000</v>
      </c>
    </row>
    <row r="10" spans="2:6" s="6" customFormat="1" ht="16.8" thickTop="1" thickBot="1" x14ac:dyDescent="0.35">
      <c r="B10" s="109" t="s">
        <v>22</v>
      </c>
      <c r="C10" s="110"/>
      <c r="D10" s="110"/>
      <c r="E10" s="111"/>
      <c r="F10" s="15">
        <f>SUM(F6:F9)</f>
        <v>215000</v>
      </c>
    </row>
    <row r="11" spans="2:6" s="6" customFormat="1" ht="40.65" customHeight="1" thickTop="1" x14ac:dyDescent="0.3">
      <c r="B11" s="12">
        <v>42887</v>
      </c>
      <c r="C11" s="12">
        <v>43373</v>
      </c>
      <c r="D11" s="13" t="s">
        <v>8</v>
      </c>
      <c r="E11" s="13" t="s">
        <v>23</v>
      </c>
      <c r="F11" s="14">
        <f>0.0412*F10</f>
        <v>8858</v>
      </c>
    </row>
    <row r="12" spans="2:6" s="6" customFormat="1" ht="40.65" customHeight="1" x14ac:dyDescent="0.3">
      <c r="B12" s="12">
        <v>42887</v>
      </c>
      <c r="C12" s="12">
        <v>43373</v>
      </c>
      <c r="D12" s="36" t="s">
        <v>71</v>
      </c>
      <c r="E12" s="36" t="s">
        <v>72</v>
      </c>
      <c r="F12" s="35">
        <v>4142</v>
      </c>
    </row>
    <row r="13" spans="2:6" s="7" customFormat="1" ht="18.600000000000001" thickBot="1" x14ac:dyDescent="0.35">
      <c r="B13" s="107" t="s">
        <v>3</v>
      </c>
      <c r="C13" s="107"/>
      <c r="D13" s="107"/>
      <c r="E13" s="107"/>
      <c r="F13" s="16">
        <f>F11+F10+F12</f>
        <v>228000</v>
      </c>
    </row>
    <row r="14" spans="2:6" ht="16.2" thickTop="1" x14ac:dyDescent="0.3">
      <c r="B14" s="8"/>
      <c r="C14" s="8"/>
      <c r="D14" s="11"/>
      <c r="E14" s="8"/>
    </row>
    <row r="15" spans="2:6" ht="16.05" customHeight="1" x14ac:dyDescent="0.3">
      <c r="B15" s="22"/>
      <c r="C15" s="20"/>
      <c r="D15" s="29"/>
      <c r="E15" s="24"/>
    </row>
    <row r="16" spans="2:6" x14ac:dyDescent="0.3">
      <c r="B16" s="1">
        <f>174*24.7</f>
        <v>4297.8</v>
      </c>
      <c r="C16" s="1">
        <f>B16*5</f>
        <v>21489</v>
      </c>
      <c r="D16" s="48">
        <f>C16+C17</f>
        <v>84129</v>
      </c>
      <c r="E16" s="25"/>
      <c r="F16" s="23"/>
    </row>
    <row r="17" spans="2:5" x14ac:dyDescent="0.3">
      <c r="B17" s="1">
        <f>174*18*5</f>
        <v>15660</v>
      </c>
      <c r="C17" s="1">
        <f>B17*4</f>
        <v>62640</v>
      </c>
      <c r="D17" s="25"/>
      <c r="E17" s="26"/>
    </row>
    <row r="18" spans="2:5" x14ac:dyDescent="0.3">
      <c r="C18" s="33"/>
      <c r="D18" s="26"/>
      <c r="E18" s="26"/>
    </row>
    <row r="19" spans="2:5" x14ac:dyDescent="0.3">
      <c r="C19" s="33"/>
      <c r="D19" s="27"/>
      <c r="E19" s="27"/>
    </row>
    <row r="20" spans="2:5" x14ac:dyDescent="0.3">
      <c r="D20" s="27"/>
    </row>
    <row r="21" spans="2:5" x14ac:dyDescent="0.3">
      <c r="E21" s="28"/>
    </row>
    <row r="22" spans="2:5" x14ac:dyDescent="0.3">
      <c r="D22" s="28"/>
    </row>
  </sheetData>
  <mergeCells count="5">
    <mergeCell ref="B1:F1"/>
    <mergeCell ref="B13:E13"/>
    <mergeCell ref="B2:F2"/>
    <mergeCell ref="B10:E10"/>
    <mergeCell ref="B5:F5"/>
  </mergeCells>
  <phoneticPr fontId="4" type="noConversion"/>
  <pageMargins left="0.7" right="0" top="0.5" bottom="0.5" header="0.3" footer="0.3"/>
  <pageSetup scale="64" orientation="landscape" r:id="rId1"/>
  <ignoredErrors>
    <ignoredError sqref="F10" unlockedFormula="1"/>
  </ignoredErrors>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zoomScaleNormal="100" workbookViewId="0">
      <selection activeCell="F8" sqref="F8"/>
    </sheetView>
  </sheetViews>
  <sheetFormatPr defaultRowHeight="15.6" x14ac:dyDescent="0.3"/>
  <cols>
    <col min="1" max="1" width="18.19921875" customWidth="1"/>
    <col min="2" max="2" width="16" customWidth="1"/>
    <col min="3" max="3" width="21.296875" customWidth="1"/>
    <col min="4" max="4" width="58.19921875" customWidth="1"/>
    <col min="5" max="5" width="11" customWidth="1"/>
    <col min="6" max="6" width="9.5" bestFit="1" customWidth="1"/>
    <col min="7" max="7" width="11.09765625" bestFit="1" customWidth="1"/>
  </cols>
  <sheetData>
    <row r="1" spans="1:6" s="2" customFormat="1" ht="18" x14ac:dyDescent="0.35">
      <c r="A1" s="103"/>
      <c r="B1" s="103"/>
      <c r="C1" s="103"/>
      <c r="D1" s="103"/>
      <c r="E1" s="103"/>
    </row>
    <row r="2" spans="1:6" s="6" customFormat="1" ht="51.45" customHeight="1" x14ac:dyDescent="0.45">
      <c r="A2" s="121" t="s">
        <v>25</v>
      </c>
      <c r="B2" s="121"/>
      <c r="C2" s="121"/>
      <c r="D2" s="121"/>
      <c r="E2" s="121"/>
    </row>
    <row r="3" spans="1:6" s="2" customFormat="1" ht="18" x14ac:dyDescent="0.35">
      <c r="A3" s="3"/>
      <c r="B3" s="3"/>
      <c r="C3" s="4"/>
      <c r="D3" s="4"/>
      <c r="E3" s="21"/>
    </row>
    <row r="5" spans="1:6" s="6" customFormat="1" ht="31.8" thickBot="1" x14ac:dyDescent="0.35">
      <c r="A5" s="17" t="s">
        <v>1</v>
      </c>
      <c r="B5" s="17" t="s">
        <v>2</v>
      </c>
      <c r="C5" s="18" t="s">
        <v>5</v>
      </c>
      <c r="D5" s="18" t="s">
        <v>0</v>
      </c>
      <c r="E5" s="19" t="s">
        <v>9</v>
      </c>
    </row>
    <row r="6" spans="1:6" s="6" customFormat="1" ht="30" customHeight="1" thickTop="1" x14ac:dyDescent="0.3">
      <c r="A6" s="118" t="s">
        <v>11</v>
      </c>
      <c r="B6" s="119"/>
      <c r="C6" s="119"/>
      <c r="D6" s="119"/>
      <c r="E6" s="120"/>
    </row>
    <row r="7" spans="1:6" s="6" customFormat="1" ht="46.8" x14ac:dyDescent="0.3">
      <c r="A7" s="12">
        <v>42522</v>
      </c>
      <c r="B7" s="12">
        <v>43373</v>
      </c>
      <c r="C7" s="13" t="s">
        <v>10</v>
      </c>
      <c r="D7" s="13" t="s">
        <v>13</v>
      </c>
      <c r="E7" s="14">
        <v>1314</v>
      </c>
    </row>
    <row r="8" spans="1:6" s="6" customFormat="1" ht="93.6" x14ac:dyDescent="0.3">
      <c r="A8" s="12">
        <v>42522</v>
      </c>
      <c r="B8" s="12">
        <v>43373</v>
      </c>
      <c r="C8" s="13" t="s">
        <v>14</v>
      </c>
      <c r="D8" s="13" t="s">
        <v>24</v>
      </c>
      <c r="E8" s="14">
        <v>13698</v>
      </c>
    </row>
    <row r="9" spans="1:6" s="6" customFormat="1" ht="31.2" x14ac:dyDescent="0.3">
      <c r="A9" s="12">
        <v>42522</v>
      </c>
      <c r="B9" s="12">
        <v>43373</v>
      </c>
      <c r="C9" s="13" t="s">
        <v>15</v>
      </c>
      <c r="D9" s="13" t="s">
        <v>16</v>
      </c>
      <c r="E9" s="14">
        <v>5488</v>
      </c>
      <c r="F9" s="34"/>
    </row>
    <row r="10" spans="1:6" s="6" customFormat="1" x14ac:dyDescent="0.3">
      <c r="A10" s="12">
        <v>42522</v>
      </c>
      <c r="B10" s="12">
        <v>43373</v>
      </c>
      <c r="C10" s="30" t="s">
        <v>20</v>
      </c>
      <c r="D10" s="31"/>
      <c r="E10" s="32">
        <v>5500</v>
      </c>
    </row>
    <row r="11" spans="1:6" s="6" customFormat="1" ht="16.2" thickBot="1" x14ac:dyDescent="0.35">
      <c r="A11" s="115" t="s">
        <v>4</v>
      </c>
      <c r="B11" s="116"/>
      <c r="C11" s="116"/>
      <c r="D11" s="117"/>
      <c r="E11" s="15">
        <f>SUM(E7:E10)</f>
        <v>26000</v>
      </c>
    </row>
    <row r="12" spans="1:6" ht="16.2" thickTop="1" x14ac:dyDescent="0.3"/>
  </sheetData>
  <mergeCells count="4">
    <mergeCell ref="A11:D11"/>
    <mergeCell ref="A6:E6"/>
    <mergeCell ref="A1:E1"/>
    <mergeCell ref="A2:E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62"/>
  <sheetViews>
    <sheetView tabSelected="1" topLeftCell="A37" zoomScale="70" zoomScaleNormal="70" workbookViewId="0">
      <selection activeCell="F63" sqref="F63"/>
    </sheetView>
  </sheetViews>
  <sheetFormatPr defaultColWidth="8.19921875" defaultRowHeight="13.8" x14ac:dyDescent="0.25"/>
  <cols>
    <col min="1" max="1" width="4.09765625" style="54" customWidth="1"/>
    <col min="2" max="2" width="36.796875" style="54" bestFit="1" customWidth="1"/>
    <col min="3" max="3" width="12" style="54" customWidth="1"/>
    <col min="4" max="4" width="12" style="57" customWidth="1"/>
    <col min="5" max="5" width="12" style="54" customWidth="1"/>
    <col min="6" max="6" width="12.59765625" style="54" customWidth="1"/>
    <col min="7" max="7" width="13.296875" style="54" bestFit="1" customWidth="1"/>
    <col min="8" max="16384" width="8.19921875" style="54"/>
  </cols>
  <sheetData>
    <row r="1" spans="1:17" ht="14.4" x14ac:dyDescent="0.3">
      <c r="B1" s="124" t="s">
        <v>26</v>
      </c>
      <c r="C1" s="125"/>
      <c r="D1" s="126"/>
    </row>
    <row r="2" spans="1:17" ht="14.4" x14ac:dyDescent="0.3">
      <c r="B2" s="127" t="s">
        <v>27</v>
      </c>
      <c r="C2" s="128"/>
      <c r="D2" s="129"/>
    </row>
    <row r="3" spans="1:17" ht="15" customHeight="1" x14ac:dyDescent="0.3">
      <c r="A3" s="55"/>
      <c r="B3" s="127" t="s">
        <v>28</v>
      </c>
      <c r="C3" s="128"/>
      <c r="D3" s="129"/>
      <c r="E3" s="55"/>
      <c r="F3" s="55"/>
      <c r="G3" s="55"/>
      <c r="H3" s="56"/>
      <c r="I3" s="56"/>
      <c r="J3" s="56"/>
      <c r="K3" s="56"/>
      <c r="L3" s="56"/>
      <c r="M3" s="56"/>
      <c r="N3" s="56"/>
      <c r="O3" s="56"/>
      <c r="P3" s="56"/>
      <c r="Q3" s="56"/>
    </row>
    <row r="4" spans="1:17" ht="15" customHeight="1" x14ac:dyDescent="0.3">
      <c r="A4" s="55"/>
      <c r="B4" s="130">
        <v>42804</v>
      </c>
      <c r="C4" s="131"/>
      <c r="D4" s="132"/>
      <c r="E4" s="55"/>
      <c r="F4" s="55"/>
      <c r="G4" s="55"/>
      <c r="H4" s="56"/>
      <c r="I4" s="56"/>
      <c r="J4" s="56"/>
      <c r="K4" s="56"/>
      <c r="L4" s="56"/>
      <c r="M4" s="56"/>
      <c r="N4" s="56"/>
      <c r="O4" s="56"/>
      <c r="P4" s="56"/>
      <c r="Q4" s="56"/>
    </row>
    <row r="5" spans="1:17" ht="15" customHeight="1" x14ac:dyDescent="0.3">
      <c r="G5" s="58"/>
    </row>
    <row r="6" spans="1:17" ht="15" customHeight="1" x14ac:dyDescent="0.3">
      <c r="A6" s="59">
        <v>1</v>
      </c>
      <c r="B6" s="60" t="s">
        <v>29</v>
      </c>
      <c r="C6" s="60"/>
      <c r="D6" s="59"/>
      <c r="E6" s="60"/>
      <c r="F6" s="60"/>
      <c r="G6" s="61">
        <f>SUM(G7:G9)</f>
        <v>4965.3</v>
      </c>
    </row>
    <row r="7" spans="1:17" ht="15" customHeight="1" x14ac:dyDescent="0.25">
      <c r="B7" s="54" t="s">
        <v>30</v>
      </c>
      <c r="C7" s="62">
        <v>0.45</v>
      </c>
      <c r="D7" s="57" t="s">
        <v>31</v>
      </c>
      <c r="E7" s="63" t="s">
        <v>32</v>
      </c>
      <c r="F7" s="64">
        <v>4212</v>
      </c>
      <c r="G7" s="65">
        <f t="shared" ref="G7:G9" si="0">C7*F7</f>
        <v>1895.4</v>
      </c>
      <c r="H7" s="62"/>
    </row>
    <row r="8" spans="1:17" ht="15" customHeight="1" x14ac:dyDescent="0.25">
      <c r="B8" s="54" t="s">
        <v>33</v>
      </c>
      <c r="C8" s="62">
        <v>0.45</v>
      </c>
      <c r="D8" s="57" t="s">
        <v>31</v>
      </c>
      <c r="E8" s="63" t="s">
        <v>32</v>
      </c>
      <c r="F8" s="64">
        <v>4200</v>
      </c>
      <c r="G8" s="65">
        <f t="shared" si="0"/>
        <v>1890</v>
      </c>
      <c r="H8" s="62"/>
    </row>
    <row r="9" spans="1:17" ht="15" customHeight="1" x14ac:dyDescent="0.25">
      <c r="B9" s="54" t="s">
        <v>34</v>
      </c>
      <c r="C9" s="62">
        <v>0.45</v>
      </c>
      <c r="D9" s="57" t="s">
        <v>31</v>
      </c>
      <c r="E9" s="63" t="s">
        <v>32</v>
      </c>
      <c r="F9" s="64">
        <v>2622</v>
      </c>
      <c r="G9" s="65">
        <f t="shared" si="0"/>
        <v>1179.9000000000001</v>
      </c>
      <c r="H9" s="62"/>
    </row>
    <row r="10" spans="1:17" ht="15" customHeight="1" x14ac:dyDescent="0.25">
      <c r="B10" s="67" t="s">
        <v>35</v>
      </c>
      <c r="C10" s="62">
        <f>SUM(C7:C9)</f>
        <v>1.35</v>
      </c>
      <c r="E10" s="122" t="s">
        <v>36</v>
      </c>
      <c r="F10" s="122"/>
      <c r="G10" s="68">
        <f>SUM(G7:G9)</f>
        <v>4965.3</v>
      </c>
      <c r="H10" s="62"/>
    </row>
    <row r="11" spans="1:17" ht="15" customHeight="1" x14ac:dyDescent="0.25">
      <c r="C11" s="62"/>
      <c r="E11" s="63"/>
      <c r="F11" s="64"/>
      <c r="G11" s="65"/>
    </row>
    <row r="12" spans="1:17" ht="15" customHeight="1" x14ac:dyDescent="0.3">
      <c r="A12" s="59">
        <v>2</v>
      </c>
      <c r="B12" s="60" t="s">
        <v>37</v>
      </c>
      <c r="C12" s="69"/>
      <c r="D12" s="70"/>
      <c r="E12" s="71"/>
      <c r="F12" s="72"/>
      <c r="G12" s="61">
        <f>SUM(G13:G15)</f>
        <v>2130</v>
      </c>
      <c r="I12" s="73"/>
    </row>
    <row r="13" spans="1:17" ht="15" customHeight="1" x14ac:dyDescent="0.3">
      <c r="A13" s="74"/>
      <c r="B13" s="54" t="s">
        <v>30</v>
      </c>
      <c r="C13" s="75">
        <v>5</v>
      </c>
      <c r="D13" s="76" t="s">
        <v>38</v>
      </c>
      <c r="E13" s="77" t="s">
        <v>32</v>
      </c>
      <c r="F13" s="78">
        <v>142</v>
      </c>
      <c r="G13" s="79">
        <f t="shared" ref="G13:G15" si="1">C13*F13</f>
        <v>710</v>
      </c>
      <c r="I13" s="73"/>
    </row>
    <row r="14" spans="1:17" ht="15" customHeight="1" x14ac:dyDescent="0.3">
      <c r="A14" s="74"/>
      <c r="B14" s="54" t="s">
        <v>33</v>
      </c>
      <c r="C14" s="75">
        <v>5</v>
      </c>
      <c r="D14" s="76" t="s">
        <v>38</v>
      </c>
      <c r="E14" s="77" t="s">
        <v>32</v>
      </c>
      <c r="F14" s="78">
        <v>142</v>
      </c>
      <c r="G14" s="79">
        <f t="shared" si="1"/>
        <v>710</v>
      </c>
      <c r="I14" s="73"/>
    </row>
    <row r="15" spans="1:17" ht="15" customHeight="1" x14ac:dyDescent="0.3">
      <c r="A15" s="74"/>
      <c r="B15" s="54" t="s">
        <v>34</v>
      </c>
      <c r="C15" s="75">
        <v>5</v>
      </c>
      <c r="D15" s="76" t="s">
        <v>38</v>
      </c>
      <c r="E15" s="77" t="s">
        <v>32</v>
      </c>
      <c r="F15" s="78">
        <v>142</v>
      </c>
      <c r="G15" s="79">
        <f t="shared" si="1"/>
        <v>710</v>
      </c>
      <c r="I15" s="73"/>
    </row>
    <row r="16" spans="1:17" ht="15" customHeight="1" x14ac:dyDescent="0.25">
      <c r="B16" s="67" t="s">
        <v>35</v>
      </c>
      <c r="C16" s="62"/>
      <c r="E16" s="133" t="s">
        <v>39</v>
      </c>
      <c r="F16" s="133"/>
      <c r="G16" s="68">
        <f>SUM(G13:G15)</f>
        <v>2130</v>
      </c>
      <c r="I16" s="73"/>
    </row>
    <row r="17" spans="1:11" ht="15" customHeight="1" x14ac:dyDescent="0.25">
      <c r="B17" s="67"/>
      <c r="C17" s="62"/>
      <c r="E17" s="63"/>
      <c r="F17" s="64"/>
      <c r="G17" s="65"/>
      <c r="I17" s="73"/>
    </row>
    <row r="18" spans="1:11" ht="15" customHeight="1" x14ac:dyDescent="0.35">
      <c r="A18" s="59">
        <v>3</v>
      </c>
      <c r="B18" s="80" t="s">
        <v>40</v>
      </c>
      <c r="C18" s="81"/>
      <c r="D18" s="82"/>
      <c r="E18" s="83"/>
      <c r="F18" s="82"/>
      <c r="G18" s="84">
        <f>SUM(G19:G23)</f>
        <v>2367.53199</v>
      </c>
    </row>
    <row r="19" spans="1:11" ht="15" customHeight="1" x14ac:dyDescent="0.25">
      <c r="B19" s="85" t="s">
        <v>41</v>
      </c>
      <c r="C19" s="62"/>
      <c r="D19" s="57" t="s">
        <v>42</v>
      </c>
      <c r="E19" s="63" t="s">
        <v>32</v>
      </c>
      <c r="F19" s="86">
        <v>6.2E-2</v>
      </c>
      <c r="G19" s="65">
        <f>(G10*F19)</f>
        <v>307.84860000000003</v>
      </c>
    </row>
    <row r="20" spans="1:11" ht="15" customHeight="1" x14ac:dyDescent="0.25">
      <c r="B20" s="85" t="s">
        <v>43</v>
      </c>
      <c r="C20" s="62"/>
      <c r="D20" s="57" t="s">
        <v>42</v>
      </c>
      <c r="E20" s="63" t="s">
        <v>32</v>
      </c>
      <c r="F20" s="86">
        <v>0.1118</v>
      </c>
      <c r="G20" s="65">
        <f>(G10*F20)</f>
        <v>555.12054000000001</v>
      </c>
    </row>
    <row r="21" spans="1:11" ht="15" customHeight="1" x14ac:dyDescent="0.25">
      <c r="B21" s="54" t="s">
        <v>44</v>
      </c>
      <c r="C21" s="62">
        <f t="shared" ref="C21:C22" si="2">C$10</f>
        <v>1.35</v>
      </c>
      <c r="D21" s="57" t="s">
        <v>31</v>
      </c>
      <c r="E21" s="63" t="s">
        <v>32</v>
      </c>
      <c r="F21" s="65">
        <v>161.16</v>
      </c>
      <c r="G21" s="65">
        <f>C21*F21</f>
        <v>217.566</v>
      </c>
    </row>
    <row r="22" spans="1:11" ht="15" customHeight="1" x14ac:dyDescent="0.25">
      <c r="B22" s="54" t="s">
        <v>45</v>
      </c>
      <c r="C22" s="62">
        <f t="shared" si="2"/>
        <v>1.35</v>
      </c>
      <c r="D22" s="57" t="s">
        <v>31</v>
      </c>
      <c r="E22" s="63" t="s">
        <v>32</v>
      </c>
      <c r="F22" s="65">
        <v>900</v>
      </c>
      <c r="G22" s="65">
        <f>C22*F22</f>
        <v>1215</v>
      </c>
    </row>
    <row r="23" spans="1:11" ht="15" customHeight="1" x14ac:dyDescent="0.25">
      <c r="B23" s="54" t="s">
        <v>46</v>
      </c>
      <c r="C23" s="62"/>
      <c r="D23" s="57" t="s">
        <v>42</v>
      </c>
      <c r="E23" s="63" t="s">
        <v>32</v>
      </c>
      <c r="F23" s="86">
        <v>1.4500000000000001E-2</v>
      </c>
      <c r="G23" s="65">
        <f>G10*F23</f>
        <v>71.996850000000009</v>
      </c>
    </row>
    <row r="24" spans="1:11" ht="15" customHeight="1" x14ac:dyDescent="0.25">
      <c r="B24" s="67" t="s">
        <v>35</v>
      </c>
      <c r="C24" s="87"/>
      <c r="E24" s="122" t="s">
        <v>47</v>
      </c>
      <c r="F24" s="122"/>
      <c r="G24" s="68">
        <f>SUM(G19:G23)</f>
        <v>2367.53199</v>
      </c>
    </row>
    <row r="25" spans="1:11" ht="14.4" customHeight="1" x14ac:dyDescent="0.25">
      <c r="C25" s="57"/>
      <c r="E25" s="57"/>
      <c r="F25" s="65"/>
      <c r="G25" s="65"/>
    </row>
    <row r="26" spans="1:11" ht="15" customHeight="1" x14ac:dyDescent="0.3">
      <c r="A26" s="59">
        <v>4</v>
      </c>
      <c r="B26" s="60" t="s">
        <v>48</v>
      </c>
      <c r="C26" s="88"/>
      <c r="D26" s="59"/>
      <c r="E26" s="59"/>
      <c r="F26" s="59"/>
      <c r="G26" s="61">
        <f>SUM(G27:G38)</f>
        <v>100735.14918740001</v>
      </c>
      <c r="K26" s="54" t="s">
        <v>69</v>
      </c>
    </row>
    <row r="27" spans="1:11" ht="15" customHeight="1" x14ac:dyDescent="0.3">
      <c r="A27" s="74"/>
      <c r="B27" s="89" t="s">
        <v>49</v>
      </c>
      <c r="C27" s="87"/>
      <c r="D27" s="76" t="s">
        <v>42</v>
      </c>
      <c r="E27" s="77" t="s">
        <v>32</v>
      </c>
      <c r="F27" s="90">
        <v>4.058E-3</v>
      </c>
      <c r="G27" s="79">
        <f>G10*F27</f>
        <v>20.149187399999999</v>
      </c>
    </row>
    <row r="28" spans="1:11" ht="15" customHeight="1" x14ac:dyDescent="0.3">
      <c r="A28" s="74"/>
      <c r="B28" s="91" t="s">
        <v>50</v>
      </c>
      <c r="C28" s="62" t="s">
        <v>51</v>
      </c>
      <c r="D28" s="76" t="s">
        <v>52</v>
      </c>
      <c r="E28" s="77" t="s">
        <v>32</v>
      </c>
      <c r="F28" s="92" t="s">
        <v>53</v>
      </c>
      <c r="G28" s="79">
        <f>(1*315)+(1500*0.44)</f>
        <v>975</v>
      </c>
    </row>
    <row r="29" spans="1:11" ht="15" customHeight="1" x14ac:dyDescent="0.3">
      <c r="A29" s="74"/>
      <c r="B29" s="54" t="s">
        <v>54</v>
      </c>
      <c r="C29" s="87">
        <v>3</v>
      </c>
      <c r="D29" s="57" t="s">
        <v>55</v>
      </c>
      <c r="E29" s="77" t="s">
        <v>32</v>
      </c>
      <c r="F29" s="93">
        <v>3500</v>
      </c>
      <c r="G29" s="79">
        <f t="shared" ref="G29:G38" si="3">F29*C29</f>
        <v>10500</v>
      </c>
    </row>
    <row r="30" spans="1:11" ht="15" customHeight="1" x14ac:dyDescent="0.3">
      <c r="A30" s="74"/>
      <c r="B30" s="54" t="s">
        <v>56</v>
      </c>
      <c r="C30" s="87">
        <v>18</v>
      </c>
      <c r="D30" s="57" t="s">
        <v>55</v>
      </c>
      <c r="E30" s="77" t="s">
        <v>32</v>
      </c>
      <c r="F30" s="93">
        <v>1425</v>
      </c>
      <c r="G30" s="79">
        <f t="shared" si="3"/>
        <v>25650</v>
      </c>
    </row>
    <row r="31" spans="1:11" ht="15" customHeight="1" x14ac:dyDescent="0.3">
      <c r="A31" s="74"/>
      <c r="B31" s="54" t="s">
        <v>57</v>
      </c>
      <c r="C31" s="87">
        <v>3</v>
      </c>
      <c r="D31" s="57" t="s">
        <v>55</v>
      </c>
      <c r="E31" s="77" t="s">
        <v>32</v>
      </c>
      <c r="F31" s="93">
        <v>1425</v>
      </c>
      <c r="G31" s="79">
        <f t="shared" si="3"/>
        <v>4275</v>
      </c>
    </row>
    <row r="32" spans="1:11" ht="15" customHeight="1" x14ac:dyDescent="0.3">
      <c r="A32" s="74"/>
      <c r="B32" s="89" t="s">
        <v>58</v>
      </c>
      <c r="C32" s="87">
        <v>18</v>
      </c>
      <c r="D32" s="76" t="s">
        <v>59</v>
      </c>
      <c r="E32" s="77" t="s">
        <v>32</v>
      </c>
      <c r="F32" s="94">
        <v>900</v>
      </c>
      <c r="G32" s="79">
        <f t="shared" si="3"/>
        <v>16200</v>
      </c>
    </row>
    <row r="33" spans="1:7" ht="15" customHeight="1" x14ac:dyDescent="0.3">
      <c r="A33" s="74"/>
      <c r="B33" s="89" t="s">
        <v>60</v>
      </c>
      <c r="C33" s="87">
        <v>2</v>
      </c>
      <c r="D33" s="76" t="s">
        <v>59</v>
      </c>
      <c r="E33" s="77" t="s">
        <v>32</v>
      </c>
      <c r="F33" s="94">
        <v>900</v>
      </c>
      <c r="G33" s="79">
        <f t="shared" si="3"/>
        <v>1800</v>
      </c>
    </row>
    <row r="34" spans="1:7" ht="15" customHeight="1" x14ac:dyDescent="0.3">
      <c r="A34" s="74"/>
      <c r="B34" s="54" t="s">
        <v>61</v>
      </c>
      <c r="C34" s="87">
        <v>20</v>
      </c>
      <c r="D34" s="76" t="s">
        <v>59</v>
      </c>
      <c r="E34" s="77" t="s">
        <v>32</v>
      </c>
      <c r="F34" s="94">
        <v>150</v>
      </c>
      <c r="G34" s="79">
        <f t="shared" si="3"/>
        <v>3000</v>
      </c>
    </row>
    <row r="35" spans="1:7" ht="15" customHeight="1" x14ac:dyDescent="0.3">
      <c r="A35" s="74"/>
      <c r="B35" s="54" t="s">
        <v>62</v>
      </c>
      <c r="C35" s="87">
        <v>900</v>
      </c>
      <c r="D35" s="76" t="s">
        <v>63</v>
      </c>
      <c r="E35" s="77" t="s">
        <v>32</v>
      </c>
      <c r="F35" s="94">
        <v>3.6</v>
      </c>
      <c r="G35" s="79">
        <f t="shared" si="3"/>
        <v>3240</v>
      </c>
    </row>
    <row r="36" spans="1:7" ht="15" customHeight="1" x14ac:dyDescent="0.3">
      <c r="A36" s="74"/>
      <c r="B36" s="89" t="s">
        <v>64</v>
      </c>
      <c r="C36" s="87">
        <v>3</v>
      </c>
      <c r="D36" s="76" t="s">
        <v>59</v>
      </c>
      <c r="E36" s="77" t="s">
        <v>32</v>
      </c>
      <c r="F36" s="94">
        <v>1900</v>
      </c>
      <c r="G36" s="79">
        <f t="shared" si="3"/>
        <v>5700</v>
      </c>
    </row>
    <row r="37" spans="1:7" ht="15" customHeight="1" x14ac:dyDescent="0.3">
      <c r="A37" s="74"/>
      <c r="B37" s="89" t="s">
        <v>65</v>
      </c>
      <c r="C37" s="87">
        <v>345</v>
      </c>
      <c r="D37" s="76" t="s">
        <v>55</v>
      </c>
      <c r="E37" s="77" t="s">
        <v>32</v>
      </c>
      <c r="F37" s="94">
        <v>75</v>
      </c>
      <c r="G37" s="79">
        <f>F37*C37</f>
        <v>25875</v>
      </c>
    </row>
    <row r="38" spans="1:7" ht="15" customHeight="1" x14ac:dyDescent="0.3">
      <c r="A38" s="74"/>
      <c r="B38" s="89" t="s">
        <v>66</v>
      </c>
      <c r="C38" s="87">
        <v>700</v>
      </c>
      <c r="D38" s="76" t="s">
        <v>55</v>
      </c>
      <c r="E38" s="77" t="s">
        <v>32</v>
      </c>
      <c r="F38" s="94">
        <v>5</v>
      </c>
      <c r="G38" s="79">
        <f t="shared" si="3"/>
        <v>3500</v>
      </c>
    </row>
    <row r="39" spans="1:7" ht="15" customHeight="1" x14ac:dyDescent="0.3">
      <c r="B39" s="55"/>
      <c r="C39" s="55"/>
      <c r="D39" s="58"/>
      <c r="E39" s="123" t="s">
        <v>67</v>
      </c>
      <c r="F39" s="123"/>
      <c r="G39" s="68">
        <f>SUM(G27:G38)</f>
        <v>100735.14918740001</v>
      </c>
    </row>
    <row r="40" spans="1:7" ht="15" customHeight="1" x14ac:dyDescent="0.3">
      <c r="B40" s="55"/>
      <c r="C40" s="55"/>
      <c r="D40" s="58"/>
      <c r="E40" s="95"/>
      <c r="F40" s="58"/>
      <c r="G40" s="96"/>
    </row>
    <row r="41" spans="1:7" ht="15" customHeight="1" x14ac:dyDescent="0.3">
      <c r="A41" s="59">
        <v>5</v>
      </c>
      <c r="B41" s="60" t="s">
        <v>68</v>
      </c>
      <c r="C41" s="97">
        <v>0.3246</v>
      </c>
      <c r="D41" s="59" t="s">
        <v>69</v>
      </c>
      <c r="E41" s="59"/>
      <c r="F41" s="59" t="s">
        <v>69</v>
      </c>
      <c r="G41" s="61">
        <f>(G6+G12+G18+G26)*C41</f>
        <v>35770.264690184042</v>
      </c>
    </row>
    <row r="42" spans="1:7" ht="15" customHeight="1" x14ac:dyDescent="0.25">
      <c r="A42" s="57"/>
      <c r="C42" s="57"/>
      <c r="E42" s="57"/>
      <c r="F42" s="57"/>
      <c r="G42" s="65"/>
    </row>
    <row r="43" spans="1:7" ht="15" customHeight="1" x14ac:dyDescent="0.25">
      <c r="A43" s="57"/>
      <c r="C43" s="57"/>
      <c r="E43" s="57"/>
      <c r="F43" s="57"/>
      <c r="G43" s="65"/>
    </row>
    <row r="44" spans="1:7" ht="15" customHeight="1" x14ac:dyDescent="0.3">
      <c r="A44" s="59">
        <v>6</v>
      </c>
      <c r="B44" s="60" t="s">
        <v>83</v>
      </c>
      <c r="C44" s="97"/>
      <c r="D44" s="59"/>
      <c r="E44" s="59"/>
      <c r="F44" s="59"/>
      <c r="G44" s="61">
        <f>G6+G12+G18+G26+G41</f>
        <v>145968.24586758405</v>
      </c>
    </row>
    <row r="45" spans="1:7" ht="15" customHeight="1" x14ac:dyDescent="0.25"/>
    <row r="46" spans="1:7" ht="15" customHeight="1" x14ac:dyDescent="0.3">
      <c r="A46" s="59">
        <v>7</v>
      </c>
      <c r="B46" s="60" t="s">
        <v>84</v>
      </c>
      <c r="C46" s="97"/>
      <c r="D46" s="59"/>
      <c r="E46" s="59"/>
      <c r="F46" s="59"/>
      <c r="G46" s="61"/>
    </row>
    <row r="47" spans="1:7" ht="15" customHeight="1" x14ac:dyDescent="0.25">
      <c r="B47" s="89" t="s">
        <v>71</v>
      </c>
      <c r="C47" s="102" t="s">
        <v>72</v>
      </c>
      <c r="D47" s="76"/>
      <c r="E47" s="77"/>
      <c r="F47" s="94"/>
      <c r="G47" s="79">
        <v>4142</v>
      </c>
    </row>
    <row r="48" spans="1:7" ht="15" customHeight="1" x14ac:dyDescent="0.25">
      <c r="B48" s="99"/>
      <c r="C48" s="100"/>
      <c r="D48" s="98"/>
      <c r="E48" s="98"/>
      <c r="F48" s="98"/>
      <c r="G48" s="101"/>
    </row>
    <row r="49" spans="1:12" ht="15" customHeight="1" x14ac:dyDescent="0.3">
      <c r="A49" s="59" t="s">
        <v>35</v>
      </c>
      <c r="B49" s="60"/>
      <c r="C49" s="97"/>
      <c r="D49" s="59"/>
      <c r="E49" s="59"/>
      <c r="F49" s="59"/>
      <c r="G49" s="61">
        <f>G47+G44</f>
        <v>150110.24586758405</v>
      </c>
    </row>
    <row r="50" spans="1:12" ht="15" customHeight="1" x14ac:dyDescent="0.25"/>
    <row r="51" spans="1:12" ht="15" customHeight="1" thickBot="1" x14ac:dyDescent="0.3">
      <c r="A51" s="137"/>
      <c r="B51" s="136"/>
      <c r="C51" s="137"/>
      <c r="D51" s="138"/>
      <c r="E51" s="137"/>
      <c r="F51" s="137"/>
      <c r="G51" s="137"/>
      <c r="K51" s="134"/>
    </row>
    <row r="52" spans="1:12" ht="15" thickBot="1" x14ac:dyDescent="0.35">
      <c r="B52" s="135" t="s">
        <v>85</v>
      </c>
      <c r="C52" s="89"/>
      <c r="D52" s="89"/>
      <c r="E52" s="89"/>
      <c r="F52" s="89"/>
    </row>
    <row r="53" spans="1:12" ht="22.2" customHeight="1" x14ac:dyDescent="0.25">
      <c r="B53" s="140" t="s">
        <v>75</v>
      </c>
      <c r="C53" s="141"/>
      <c r="D53" s="141"/>
      <c r="E53" s="141"/>
      <c r="F53" s="141"/>
      <c r="G53" s="142">
        <v>223858</v>
      </c>
    </row>
    <row r="54" spans="1:12" ht="22.2" customHeight="1" x14ac:dyDescent="0.25">
      <c r="B54" s="143" t="s">
        <v>82</v>
      </c>
      <c r="C54" s="144"/>
      <c r="D54" s="144"/>
      <c r="E54" s="144"/>
      <c r="F54" s="144"/>
      <c r="G54" s="145">
        <v>4142</v>
      </c>
    </row>
    <row r="55" spans="1:12" ht="22.2" customHeight="1" x14ac:dyDescent="0.25">
      <c r="B55" s="143" t="s">
        <v>76</v>
      </c>
      <c r="C55" s="144"/>
      <c r="D55" s="144"/>
      <c r="E55" s="144"/>
      <c r="F55" s="144"/>
      <c r="G55" s="145">
        <v>26000</v>
      </c>
    </row>
    <row r="56" spans="1:12" ht="22.2" customHeight="1" thickBot="1" x14ac:dyDescent="0.3">
      <c r="B56" s="146" t="s">
        <v>79</v>
      </c>
      <c r="C56" s="147"/>
      <c r="D56" s="147"/>
      <c r="E56" s="147"/>
      <c r="F56" s="147"/>
      <c r="G56" s="148">
        <v>145969</v>
      </c>
    </row>
    <row r="57" spans="1:12" x14ac:dyDescent="0.25">
      <c r="F57" s="54" t="s">
        <v>35</v>
      </c>
      <c r="G57" s="66">
        <f>SUM(G53:G56)</f>
        <v>399969</v>
      </c>
    </row>
    <row r="58" spans="1:12" ht="14.4" thickBot="1" x14ac:dyDescent="0.3">
      <c r="A58" s="137"/>
      <c r="B58" s="137"/>
      <c r="C58" s="137"/>
      <c r="D58" s="138"/>
      <c r="E58" s="137"/>
      <c r="F58" s="137"/>
      <c r="G58" s="139"/>
    </row>
    <row r="59" spans="1:12" ht="14.4" thickBot="1" x14ac:dyDescent="0.3">
      <c r="B59" s="54" t="s">
        <v>87</v>
      </c>
    </row>
    <row r="60" spans="1:12" x14ac:dyDescent="0.25">
      <c r="B60" s="150" t="s">
        <v>81</v>
      </c>
      <c r="C60" s="151"/>
      <c r="D60" s="152"/>
      <c r="E60" s="151"/>
      <c r="F60" s="151"/>
      <c r="G60" s="153">
        <v>150110</v>
      </c>
      <c r="L60" s="54">
        <v>177000</v>
      </c>
    </row>
    <row r="61" spans="1:12" ht="14.4" thickBot="1" x14ac:dyDescent="0.3">
      <c r="B61" s="154" t="s">
        <v>86</v>
      </c>
      <c r="C61" s="155"/>
      <c r="D61" s="156"/>
      <c r="E61" s="155"/>
      <c r="F61" s="155"/>
      <c r="G61" s="157">
        <f>L60-G60</f>
        <v>26890</v>
      </c>
      <c r="L61" s="149">
        <f>G61/L60</f>
        <v>0.15192090395480226</v>
      </c>
    </row>
    <row r="62" spans="1:12" x14ac:dyDescent="0.25">
      <c r="F62" s="54" t="s">
        <v>35</v>
      </c>
      <c r="G62" s="66">
        <f>SUM(G60:G61)</f>
        <v>177000</v>
      </c>
    </row>
  </sheetData>
  <mergeCells count="8">
    <mergeCell ref="E24:F24"/>
    <mergeCell ref="E39:F39"/>
    <mergeCell ref="B1:D1"/>
    <mergeCell ref="B2:D2"/>
    <mergeCell ref="B3:D3"/>
    <mergeCell ref="B4:D4"/>
    <mergeCell ref="E10:F10"/>
    <mergeCell ref="E16:F16"/>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Total_SOW</vt:lpstr>
      <vt:lpstr>Eco Logical SOW</vt:lpstr>
      <vt:lpstr>Fish&amp;Wildlife SOW</vt:lpstr>
      <vt:lpstr>Asotin AFC ACM + ACBUpgrade </vt:lpstr>
      <vt:lpstr>'Eco Logical SOW'!Print_Area</vt:lpstr>
    </vt:vector>
  </TitlesOfParts>
  <Company>HDR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dc:creator>
  <cp:lastModifiedBy>John</cp:lastModifiedBy>
  <cp:lastPrinted>2017-04-07T21:37:32Z</cp:lastPrinted>
  <dcterms:created xsi:type="dcterms:W3CDTF">2007-07-10T17:02:58Z</dcterms:created>
  <dcterms:modified xsi:type="dcterms:W3CDTF">2017-08-10T17:07:37Z</dcterms:modified>
</cp:coreProperties>
</file>